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mc:AlternateContent xmlns:mc="http://schemas.openxmlformats.org/markup-compatibility/2006">
    <mc:Choice Requires="x15">
      <x15ac:absPath xmlns:x15ac="http://schemas.microsoft.com/office/spreadsheetml/2010/11/ac" url="C:\Users\rodri\Documents\LICITAÇÕES\Mato Grosso\SEPLAG_MT\"/>
    </mc:Choice>
  </mc:AlternateContent>
  <xr:revisionPtr revIDLastSave="0" documentId="8_{ADCF67D6-85F0-43D8-8125-18CBCE058381}" xr6:coauthVersionLast="47" xr6:coauthVersionMax="47" xr10:uidLastSave="{00000000-0000-0000-0000-000000000000}"/>
  <bookViews>
    <workbookView xWindow="-120" yWindow="-120" windowWidth="29040" windowHeight="15720" tabRatio="920" firstSheet="4" activeTab="11" xr2:uid="{00000000-000D-0000-FFFF-FFFF00000000}"/>
  </bookViews>
  <sheets>
    <sheet name="Custo por trabalhador" sheetId="1" state="hidden" r:id="rId1"/>
    <sheet name="REGIÃO VII" sheetId="67" r:id="rId2"/>
    <sheet name="1 - Servente de Limpeza 30 HS" sheetId="62" r:id="rId3"/>
    <sheet name="2 - Servente de Limpeza 40 HS" sheetId="63" r:id="rId4"/>
    <sheet name="3 - Jardineiro 30 HS" sheetId="64" r:id="rId5"/>
    <sheet name="4 - Jardineiro 40 HS" sheetId="59" r:id="rId6"/>
    <sheet name="5 - Auxiliar Jardineiro 30 HS" sheetId="65" r:id="rId7"/>
    <sheet name="6 - Auxiliar Jardineiro 40 HS" sheetId="66" r:id="rId8"/>
    <sheet name="UNIFORME" sheetId="68" r:id="rId9"/>
    <sheet name="MATERIAIS E INSUMO SERVENTE" sheetId="69" r:id="rId10"/>
    <sheet name="EQUIPAMENTO SERVENTE" sheetId="70" r:id="rId11"/>
    <sheet name="MATERIAL E INSUMO JARDINEIRO" sheetId="71" r:id="rId12"/>
  </sheets>
  <definedNames>
    <definedName name="_xlnm.Print_Area" localSheetId="9">'MATERIAIS E INSUMO SERVENTE'!$A$1:$E$64</definedName>
    <definedName name="_xlnm.Print_Area" localSheetId="1">'REGIÃO VII'!$A$1:$G$31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C146" i="66" l="1"/>
  <c r="C145" i="66"/>
  <c r="C146" i="65"/>
  <c r="C145" i="65"/>
  <c r="C146" i="59"/>
  <c r="C145" i="59"/>
  <c r="C146" i="64"/>
  <c r="C145" i="64"/>
  <c r="C146" i="63"/>
  <c r="C145" i="63"/>
  <c r="C146" i="62"/>
  <c r="C145" i="62"/>
  <c r="D123" i="62"/>
  <c r="D123" i="63"/>
  <c r="E39" i="71"/>
  <c r="E38" i="71"/>
  <c r="E37" i="71"/>
  <c r="E36" i="71"/>
  <c r="E35" i="71"/>
  <c r="E34" i="71"/>
  <c r="E33" i="71"/>
  <c r="E32" i="71"/>
  <c r="E31" i="71"/>
  <c r="E30" i="71"/>
  <c r="E29" i="71"/>
  <c r="E28" i="71"/>
  <c r="E27" i="71"/>
  <c r="E17" i="71"/>
  <c r="E16" i="71"/>
  <c r="E15" i="71"/>
  <c r="E14" i="71"/>
  <c r="E13" i="71"/>
  <c r="F6" i="71"/>
  <c r="F5" i="71"/>
  <c r="F4" i="71"/>
  <c r="F3" i="71"/>
  <c r="E24" i="70"/>
  <c r="E23" i="70"/>
  <c r="E22" i="70"/>
  <c r="E13" i="70"/>
  <c r="E12" i="70"/>
  <c r="E11" i="70"/>
  <c r="E10" i="70"/>
  <c r="E9" i="70"/>
  <c r="E8" i="70"/>
  <c r="E7" i="70"/>
  <c r="E6" i="70"/>
  <c r="E5" i="70"/>
  <c r="E4" i="70"/>
  <c r="E3" i="70"/>
  <c r="E58" i="69"/>
  <c r="E57" i="69"/>
  <c r="E56" i="69"/>
  <c r="E55" i="69"/>
  <c r="E54" i="69"/>
  <c r="E53" i="69"/>
  <c r="E52" i="69"/>
  <c r="E51" i="69"/>
  <c r="E50" i="69"/>
  <c r="E49" i="69"/>
  <c r="E48" i="69"/>
  <c r="E46" i="69"/>
  <c r="E45" i="69"/>
  <c r="E44" i="69"/>
  <c r="E43" i="69"/>
  <c r="E42" i="69"/>
  <c r="E41" i="69"/>
  <c r="E36" i="69"/>
  <c r="E35" i="69"/>
  <c r="E34" i="69"/>
  <c r="E33" i="69"/>
  <c r="E32" i="69"/>
  <c r="E31" i="69"/>
  <c r="E30" i="69"/>
  <c r="E29" i="69"/>
  <c r="E28" i="69"/>
  <c r="E27" i="69"/>
  <c r="E26" i="69"/>
  <c r="E25" i="69"/>
  <c r="E24" i="69"/>
  <c r="E23" i="69"/>
  <c r="E22" i="69"/>
  <c r="E21" i="69"/>
  <c r="E20" i="69"/>
  <c r="E19" i="69"/>
  <c r="E18" i="69"/>
  <c r="E17" i="69"/>
  <c r="E16" i="69"/>
  <c r="E15" i="69"/>
  <c r="E14" i="69"/>
  <c r="E13" i="69"/>
  <c r="E12" i="69"/>
  <c r="E11" i="69"/>
  <c r="E10" i="69"/>
  <c r="E9" i="69"/>
  <c r="E8" i="69"/>
  <c r="E7" i="69"/>
  <c r="E6" i="69"/>
  <c r="E5" i="69"/>
  <c r="E4" i="69"/>
  <c r="E3" i="69"/>
  <c r="E22" i="68"/>
  <c r="E21" i="68"/>
  <c r="E20" i="68"/>
  <c r="E19" i="68"/>
  <c r="E18" i="68"/>
  <c r="E17" i="68"/>
  <c r="E16" i="68"/>
  <c r="E15" i="68"/>
  <c r="E23" i="68" s="1"/>
  <c r="E24" i="68" s="1"/>
  <c r="E14" i="68"/>
  <c r="E8" i="68"/>
  <c r="E7" i="68"/>
  <c r="E6" i="68"/>
  <c r="E5" i="68"/>
  <c r="E4" i="68"/>
  <c r="E3" i="68"/>
  <c r="E9" i="68" s="1"/>
  <c r="E10" i="68" s="1"/>
  <c r="E44" i="67"/>
  <c r="G44" i="67" s="1"/>
  <c r="E43" i="67"/>
  <c r="G43" i="67" s="1"/>
  <c r="E42" i="67"/>
  <c r="G42" i="67" s="1"/>
  <c r="E41" i="67"/>
  <c r="G41" i="67" s="1"/>
  <c r="E40" i="67"/>
  <c r="G40" i="67" s="1"/>
  <c r="E39" i="67"/>
  <c r="G39" i="67" s="1"/>
  <c r="F12" i="67"/>
  <c r="C149" i="66"/>
  <c r="C118" i="66"/>
  <c r="C98" i="66"/>
  <c r="C96" i="66"/>
  <c r="C95" i="66"/>
  <c r="C93" i="66"/>
  <c r="D72" i="66"/>
  <c r="D73" i="66" s="1"/>
  <c r="C62" i="66"/>
  <c r="D29" i="66"/>
  <c r="D47" i="66" s="1"/>
  <c r="D25" i="66"/>
  <c r="D97" i="66" s="1"/>
  <c r="C149" i="65"/>
  <c r="C118" i="65"/>
  <c r="C98" i="65"/>
  <c r="C96" i="65"/>
  <c r="D95" i="65"/>
  <c r="C95" i="65"/>
  <c r="C93" i="65"/>
  <c r="D72" i="65"/>
  <c r="D73" i="65" s="1"/>
  <c r="D69" i="65"/>
  <c r="D70" i="65" s="1"/>
  <c r="C62" i="65"/>
  <c r="D96" i="65"/>
  <c r="C149" i="64"/>
  <c r="C118" i="64"/>
  <c r="C98" i="64"/>
  <c r="C96" i="64"/>
  <c r="D96" i="64" s="1"/>
  <c r="C95" i="64"/>
  <c r="C93" i="64"/>
  <c r="D72" i="64"/>
  <c r="D73" i="64" s="1"/>
  <c r="C62" i="64"/>
  <c r="D117" i="64"/>
  <c r="C149" i="63"/>
  <c r="C118" i="63"/>
  <c r="C98" i="63"/>
  <c r="C96" i="63"/>
  <c r="C95" i="63"/>
  <c r="C93" i="63"/>
  <c r="D72" i="63"/>
  <c r="D73" i="63" s="1"/>
  <c r="C62" i="63"/>
  <c r="D25" i="63"/>
  <c r="D97" i="63" s="1"/>
  <c r="C149" i="62"/>
  <c r="C118" i="62"/>
  <c r="C98" i="62"/>
  <c r="C96" i="62"/>
  <c r="C95" i="62"/>
  <c r="C93" i="62"/>
  <c r="D72" i="62"/>
  <c r="D73" i="62" s="1"/>
  <c r="C62" i="62"/>
  <c r="D97" i="62"/>
  <c r="E40" i="71" l="1"/>
  <c r="E42" i="71" s="1"/>
  <c r="E18" i="71"/>
  <c r="E20" i="71" s="1"/>
  <c r="F7" i="71"/>
  <c r="F9" i="71" s="1"/>
  <c r="D14" i="70"/>
  <c r="E25" i="70"/>
  <c r="E27" i="70" s="1"/>
  <c r="E28" i="70" s="1"/>
  <c r="E31" i="70" s="1"/>
  <c r="D94" i="66"/>
  <c r="D112" i="63"/>
  <c r="G45" i="67"/>
  <c r="E59" i="69"/>
  <c r="E60" i="69" s="1"/>
  <c r="E37" i="69"/>
  <c r="E38" i="69" s="1"/>
  <c r="E26" i="70"/>
  <c r="E16" i="70"/>
  <c r="E15" i="70"/>
  <c r="E17" i="70" s="1"/>
  <c r="E19" i="70" s="1"/>
  <c r="D114" i="66"/>
  <c r="D112" i="66"/>
  <c r="D35" i="66"/>
  <c r="D36" i="66" s="1"/>
  <c r="D93" i="66"/>
  <c r="D98" i="66"/>
  <c r="D113" i="66"/>
  <c r="D128" i="66"/>
  <c r="D102" i="66"/>
  <c r="D115" i="66"/>
  <c r="D69" i="66"/>
  <c r="D70" i="66" s="1"/>
  <c r="D77" i="66" s="1"/>
  <c r="D84" i="66" s="1"/>
  <c r="D104" i="66" s="1"/>
  <c r="D95" i="66"/>
  <c r="D116" i="66"/>
  <c r="D87" i="66"/>
  <c r="D117" i="66"/>
  <c r="D96" i="66"/>
  <c r="D77" i="65"/>
  <c r="D84" i="65" s="1"/>
  <c r="D104" i="65" s="1"/>
  <c r="D116" i="65"/>
  <c r="D112" i="65"/>
  <c r="D93" i="65"/>
  <c r="D98" i="65"/>
  <c r="D113" i="65"/>
  <c r="D29" i="65"/>
  <c r="D94" i="65"/>
  <c r="D114" i="65"/>
  <c r="D97" i="65"/>
  <c r="D115" i="65"/>
  <c r="D117" i="65"/>
  <c r="D93" i="64"/>
  <c r="D98" i="64"/>
  <c r="D113" i="64"/>
  <c r="D94" i="64"/>
  <c r="D115" i="64"/>
  <c r="D69" i="64"/>
  <c r="D70" i="64" s="1"/>
  <c r="D77" i="64" s="1"/>
  <c r="D84" i="64" s="1"/>
  <c r="D104" i="64" s="1"/>
  <c r="D97" i="64"/>
  <c r="D29" i="64"/>
  <c r="D112" i="64"/>
  <c r="D114" i="64"/>
  <c r="D95" i="64"/>
  <c r="D116" i="64"/>
  <c r="D29" i="63"/>
  <c r="D47" i="63" s="1"/>
  <c r="D115" i="63"/>
  <c r="D114" i="63"/>
  <c r="D94" i="63"/>
  <c r="D93" i="63"/>
  <c r="D98" i="63"/>
  <c r="D113" i="63"/>
  <c r="D69" i="63"/>
  <c r="D70" i="63" s="1"/>
  <c r="D77" i="63" s="1"/>
  <c r="D84" i="63" s="1"/>
  <c r="D104" i="63" s="1"/>
  <c r="D95" i="63"/>
  <c r="D116" i="63"/>
  <c r="D117" i="63"/>
  <c r="D96" i="63"/>
  <c r="D29" i="62"/>
  <c r="D47" i="62" s="1"/>
  <c r="D112" i="62"/>
  <c r="D93" i="62"/>
  <c r="D98" i="62"/>
  <c r="D113" i="62"/>
  <c r="D94" i="62"/>
  <c r="D114" i="62"/>
  <c r="D115" i="62"/>
  <c r="D69" i="62"/>
  <c r="D70" i="62" s="1"/>
  <c r="D77" i="62" s="1"/>
  <c r="D84" i="62" s="1"/>
  <c r="D104" i="62" s="1"/>
  <c r="D95" i="62"/>
  <c r="D116" i="62"/>
  <c r="D117" i="62"/>
  <c r="D96" i="62"/>
  <c r="D25" i="59"/>
  <c r="D29" i="59" s="1"/>
  <c r="D47" i="59" s="1"/>
  <c r="C149" i="59"/>
  <c r="C118" i="59"/>
  <c r="C98" i="59"/>
  <c r="C96" i="59"/>
  <c r="C95" i="59"/>
  <c r="C93" i="59"/>
  <c r="D72" i="59"/>
  <c r="D73" i="59" s="1"/>
  <c r="C62" i="59"/>
  <c r="E43" i="71" l="1"/>
  <c r="E45" i="71" s="1"/>
  <c r="E41" i="71"/>
  <c r="E22" i="71"/>
  <c r="D128" i="63"/>
  <c r="E61" i="69"/>
  <c r="D125" i="62" s="1"/>
  <c r="E33" i="70"/>
  <c r="D118" i="66"/>
  <c r="D131" i="66" s="1"/>
  <c r="D137" i="66" s="1"/>
  <c r="D159" i="66"/>
  <c r="D134" i="66"/>
  <c r="D99" i="66"/>
  <c r="D43" i="66"/>
  <c r="D42" i="66"/>
  <c r="D41" i="66"/>
  <c r="D118" i="65"/>
  <c r="D131" i="65" s="1"/>
  <c r="D137" i="65" s="1"/>
  <c r="D99" i="65"/>
  <c r="D105" i="65" s="1"/>
  <c r="D87" i="65"/>
  <c r="D102" i="65"/>
  <c r="D47" i="65"/>
  <c r="D128" i="65"/>
  <c r="D35" i="65"/>
  <c r="D36" i="65" s="1"/>
  <c r="D99" i="64"/>
  <c r="D118" i="64"/>
  <c r="D131" i="64" s="1"/>
  <c r="D87" i="64"/>
  <c r="D102" i="64"/>
  <c r="D47" i="64"/>
  <c r="D128" i="64"/>
  <c r="D35" i="64"/>
  <c r="D36" i="64" s="1"/>
  <c r="D35" i="63"/>
  <c r="D36" i="63" s="1"/>
  <c r="D87" i="63"/>
  <c r="D102" i="63"/>
  <c r="D118" i="63"/>
  <c r="D131" i="63" s="1"/>
  <c r="D137" i="63" s="1"/>
  <c r="D43" i="63"/>
  <c r="D41" i="63"/>
  <c r="D42" i="63"/>
  <c r="D159" i="63"/>
  <c r="D134" i="63"/>
  <c r="D99" i="63"/>
  <c r="D87" i="62"/>
  <c r="D128" i="62"/>
  <c r="D159" i="62" s="1"/>
  <c r="D118" i="62"/>
  <c r="D131" i="62" s="1"/>
  <c r="D137" i="62" s="1"/>
  <c r="D35" i="62"/>
  <c r="D36" i="62" s="1"/>
  <c r="D41" i="62" s="1"/>
  <c r="D102" i="62"/>
  <c r="D99" i="62"/>
  <c r="D95" i="59"/>
  <c r="D97" i="59"/>
  <c r="D114" i="59"/>
  <c r="D96" i="59"/>
  <c r="D113" i="59"/>
  <c r="D94" i="59"/>
  <c r="D112" i="59"/>
  <c r="D117" i="59"/>
  <c r="D93" i="59"/>
  <c r="D116" i="59"/>
  <c r="D98" i="59"/>
  <c r="D115" i="59"/>
  <c r="D69" i="59"/>
  <c r="D70" i="59" s="1"/>
  <c r="D77" i="59" s="1"/>
  <c r="D84" i="59" s="1"/>
  <c r="D104" i="59" s="1"/>
  <c r="D35" i="59"/>
  <c r="D36" i="59" s="1"/>
  <c r="D42" i="59" s="1"/>
  <c r="D128" i="59"/>
  <c r="D102" i="59"/>
  <c r="D87" i="59"/>
  <c r="D124" i="59" l="1"/>
  <c r="D126" i="59" s="1"/>
  <c r="D132" i="59" s="1"/>
  <c r="D124" i="65"/>
  <c r="D124" i="66"/>
  <c r="D124" i="64"/>
  <c r="D126" i="64" s="1"/>
  <c r="D132" i="64" s="1"/>
  <c r="D125" i="59"/>
  <c r="D125" i="65"/>
  <c r="D126" i="65" s="1"/>
  <c r="D132" i="65" s="1"/>
  <c r="D125" i="66"/>
  <c r="D125" i="64"/>
  <c r="D124" i="62"/>
  <c r="D126" i="62" s="1"/>
  <c r="D132" i="62" s="1"/>
  <c r="D124" i="63"/>
  <c r="D162" i="66"/>
  <c r="D162" i="63"/>
  <c r="D125" i="63"/>
  <c r="D126" i="63" s="1"/>
  <c r="D132" i="63" s="1"/>
  <c r="D138" i="63" s="1"/>
  <c r="D105" i="66"/>
  <c r="D130" i="66"/>
  <c r="D44" i="66"/>
  <c r="D162" i="65"/>
  <c r="D130" i="65"/>
  <c r="D161" i="65" s="1"/>
  <c r="D134" i="65"/>
  <c r="D159" i="65"/>
  <c r="D43" i="65"/>
  <c r="D41" i="65"/>
  <c r="D42" i="65"/>
  <c r="D105" i="64"/>
  <c r="D130" i="64"/>
  <c r="D43" i="64"/>
  <c r="D41" i="64"/>
  <c r="D42" i="64"/>
  <c r="D159" i="64"/>
  <c r="D134" i="64"/>
  <c r="D162" i="64"/>
  <c r="D137" i="64"/>
  <c r="D44" i="63"/>
  <c r="D105" i="63"/>
  <c r="D130" i="63"/>
  <c r="D162" i="62"/>
  <c r="D43" i="62"/>
  <c r="D42" i="62"/>
  <c r="D134" i="62"/>
  <c r="D105" i="62"/>
  <c r="D130" i="62"/>
  <c r="D41" i="59"/>
  <c r="D43" i="59"/>
  <c r="D44" i="59" s="1"/>
  <c r="D159" i="59"/>
  <c r="D134" i="59"/>
  <c r="D138" i="59" l="1"/>
  <c r="D163" i="59"/>
  <c r="D163" i="64"/>
  <c r="D138" i="64"/>
  <c r="D126" i="66"/>
  <c r="D132" i="66" s="1"/>
  <c r="D163" i="65"/>
  <c r="D138" i="65"/>
  <c r="D163" i="62"/>
  <c r="D138" i="62"/>
  <c r="D136" i="65"/>
  <c r="D163" i="63"/>
  <c r="D48" i="66"/>
  <c r="D49" i="66" s="1"/>
  <c r="D103" i="66"/>
  <c r="D106" i="66" s="1"/>
  <c r="D82" i="66"/>
  <c r="D161" i="66"/>
  <c r="D136" i="66"/>
  <c r="D44" i="65"/>
  <c r="D161" i="64"/>
  <c r="D136" i="64"/>
  <c r="D44" i="64"/>
  <c r="D161" i="63"/>
  <c r="D136" i="63"/>
  <c r="D48" i="63"/>
  <c r="D49" i="63" s="1"/>
  <c r="D103" i="63"/>
  <c r="D106" i="63" s="1"/>
  <c r="D82" i="63"/>
  <c r="D44" i="62"/>
  <c r="D48" i="62" s="1"/>
  <c r="D49" i="62" s="1"/>
  <c r="D161" i="62"/>
  <c r="D136" i="62"/>
  <c r="D48" i="59"/>
  <c r="D49" i="59" s="1"/>
  <c r="D103" i="59"/>
  <c r="D82" i="59"/>
  <c r="D163" i="66" l="1"/>
  <c r="D138" i="66"/>
  <c r="D59" i="66"/>
  <c r="D58" i="66"/>
  <c r="D57" i="66"/>
  <c r="D56" i="66"/>
  <c r="D55" i="66"/>
  <c r="D54" i="66"/>
  <c r="D61" i="66"/>
  <c r="D60" i="66"/>
  <c r="D103" i="65"/>
  <c r="D106" i="65" s="1"/>
  <c r="D82" i="65"/>
  <c r="D48" i="65"/>
  <c r="D49" i="65" s="1"/>
  <c r="D48" i="64"/>
  <c r="D49" i="64" s="1"/>
  <c r="D103" i="64"/>
  <c r="D106" i="64" s="1"/>
  <c r="D82" i="64"/>
  <c r="D59" i="63"/>
  <c r="D58" i="63"/>
  <c r="D54" i="63"/>
  <c r="D60" i="63"/>
  <c r="D57" i="63"/>
  <c r="D55" i="63"/>
  <c r="D56" i="63"/>
  <c r="D61" i="63"/>
  <c r="D57" i="62"/>
  <c r="D59" i="62"/>
  <c r="D60" i="62"/>
  <c r="D103" i="62"/>
  <c r="D106" i="62" s="1"/>
  <c r="D82" i="62"/>
  <c r="D56" i="62"/>
  <c r="D58" i="62"/>
  <c r="D61" i="62"/>
  <c r="D54" i="62"/>
  <c r="D55" i="62"/>
  <c r="D60" i="59"/>
  <c r="D59" i="59"/>
  <c r="D56" i="59"/>
  <c r="D58" i="59"/>
  <c r="D57" i="59"/>
  <c r="D55" i="59"/>
  <c r="D61" i="59"/>
  <c r="D54" i="59"/>
  <c r="D62" i="62" l="1"/>
  <c r="D83" i="62" s="1"/>
  <c r="D88" i="62" s="1"/>
  <c r="D89" i="62" s="1"/>
  <c r="D62" i="66"/>
  <c r="D83" i="66" s="1"/>
  <c r="D58" i="65"/>
  <c r="D57" i="65"/>
  <c r="D55" i="65"/>
  <c r="D60" i="65"/>
  <c r="D54" i="65"/>
  <c r="D56" i="65"/>
  <c r="D61" i="65"/>
  <c r="D59" i="65"/>
  <c r="D57" i="64"/>
  <c r="D56" i="64"/>
  <c r="D55" i="64"/>
  <c r="D54" i="64"/>
  <c r="D60" i="64"/>
  <c r="D59" i="64"/>
  <c r="D58" i="64"/>
  <c r="D61" i="64"/>
  <c r="D62" i="63"/>
  <c r="D83" i="63" s="1"/>
  <c r="D62" i="59"/>
  <c r="D83" i="59" s="1"/>
  <c r="D85" i="62" l="1"/>
  <c r="D129" i="62" s="1"/>
  <c r="D88" i="66"/>
  <c r="D89" i="66" s="1"/>
  <c r="D85" i="66"/>
  <c r="D129" i="66" s="1"/>
  <c r="D62" i="65"/>
  <c r="D83" i="65" s="1"/>
  <c r="D62" i="64"/>
  <c r="D83" i="64" s="1"/>
  <c r="D88" i="63"/>
  <c r="D89" i="63" s="1"/>
  <c r="D85" i="63"/>
  <c r="D129" i="63" s="1"/>
  <c r="D135" i="62"/>
  <c r="D160" i="62"/>
  <c r="D164" i="62" s="1"/>
  <c r="D133" i="62"/>
  <c r="D88" i="59"/>
  <c r="D89" i="59" s="1"/>
  <c r="D85" i="59"/>
  <c r="D129" i="59" s="1"/>
  <c r="D160" i="66" l="1"/>
  <c r="D164" i="66" s="1"/>
  <c r="D135" i="66"/>
  <c r="D133" i="66"/>
  <c r="D88" i="65"/>
  <c r="D89" i="65" s="1"/>
  <c r="D85" i="65"/>
  <c r="D129" i="65" s="1"/>
  <c r="D88" i="64"/>
  <c r="D89" i="64" s="1"/>
  <c r="D85" i="64"/>
  <c r="D129" i="64" s="1"/>
  <c r="D160" i="63"/>
  <c r="D164" i="63" s="1"/>
  <c r="D135" i="63"/>
  <c r="D133" i="63"/>
  <c r="D145" i="62"/>
  <c r="D160" i="59"/>
  <c r="D135" i="59"/>
  <c r="D145" i="66" l="1"/>
  <c r="D135" i="65"/>
  <c r="D160" i="65"/>
  <c r="D164" i="65" s="1"/>
  <c r="D133" i="65"/>
  <c r="D160" i="64"/>
  <c r="D164" i="64" s="1"/>
  <c r="D135" i="64"/>
  <c r="D133" i="64"/>
  <c r="D145" i="63"/>
  <c r="D139" i="62"/>
  <c r="D140" i="62" s="1"/>
  <c r="D146" i="62" s="1"/>
  <c r="D167" i="62" s="1"/>
  <c r="D99" i="59"/>
  <c r="D139" i="66" l="1"/>
  <c r="D140" i="66" s="1"/>
  <c r="D146" i="66" s="1"/>
  <c r="D167" i="66" s="1"/>
  <c r="D145" i="65"/>
  <c r="D145" i="64"/>
  <c r="D139" i="63"/>
  <c r="D140" i="63" s="1"/>
  <c r="D146" i="63" s="1"/>
  <c r="D167" i="63" s="1"/>
  <c r="D147" i="62"/>
  <c r="D148" i="62" s="1"/>
  <c r="D130" i="59"/>
  <c r="D105" i="59"/>
  <c r="D106" i="59" s="1"/>
  <c r="D147" i="66" l="1"/>
  <c r="D148" i="66" s="1"/>
  <c r="D139" i="65"/>
  <c r="D140" i="65" s="1"/>
  <c r="D146" i="65" s="1"/>
  <c r="D167" i="65" s="1"/>
  <c r="D139" i="64"/>
  <c r="D140" i="64" s="1"/>
  <c r="D146" i="64" s="1"/>
  <c r="D147" i="63"/>
  <c r="D148" i="63" s="1"/>
  <c r="D152" i="62"/>
  <c r="D151" i="62"/>
  <c r="D150" i="62"/>
  <c r="D161" i="59"/>
  <c r="D136" i="59"/>
  <c r="D152" i="66" l="1"/>
  <c r="D151" i="66"/>
  <c r="D150" i="66"/>
  <c r="D147" i="65"/>
  <c r="D148" i="65" s="1"/>
  <c r="D167" i="64"/>
  <c r="D147" i="64"/>
  <c r="D148" i="64" s="1"/>
  <c r="D152" i="63"/>
  <c r="D151" i="63"/>
  <c r="D150" i="63"/>
  <c r="D153" i="62"/>
  <c r="D165" i="62" s="1"/>
  <c r="D166" i="62" s="1"/>
  <c r="D6" i="67" s="1"/>
  <c r="D118" i="59"/>
  <c r="D131" i="59" s="1"/>
  <c r="E6" i="67" l="1"/>
  <c r="G6" i="67" s="1"/>
  <c r="D153" i="66"/>
  <c r="D165" i="66" s="1"/>
  <c r="D166" i="66" s="1"/>
  <c r="D11" i="67" s="1"/>
  <c r="D152" i="65"/>
  <c r="D151" i="65"/>
  <c r="D150" i="65"/>
  <c r="D152" i="64"/>
  <c r="D150" i="64"/>
  <c r="D151" i="64"/>
  <c r="D153" i="63"/>
  <c r="D165" i="63" s="1"/>
  <c r="D166" i="63" s="1"/>
  <c r="D7" i="67" s="1"/>
  <c r="D162" i="59"/>
  <c r="D164" i="59" s="1"/>
  <c r="D137" i="59"/>
  <c r="D133" i="59"/>
  <c r="E11" i="67" l="1"/>
  <c r="G11" i="67" s="1"/>
  <c r="E7" i="67"/>
  <c r="G7" i="67" s="1"/>
  <c r="D153" i="65"/>
  <c r="D165" i="65" s="1"/>
  <c r="D166" i="65" s="1"/>
  <c r="D10" i="67" s="1"/>
  <c r="D153" i="64"/>
  <c r="D165" i="64" s="1"/>
  <c r="D166" i="64" s="1"/>
  <c r="D8" i="67" s="1"/>
  <c r="D145" i="59"/>
  <c r="E10" i="67" l="1"/>
  <c r="G10" i="67" s="1"/>
  <c r="E8" i="67"/>
  <c r="G8" i="67" s="1"/>
  <c r="D139" i="59"/>
  <c r="D140" i="59" s="1"/>
  <c r="D146" i="59" s="1"/>
  <c r="D167" i="59" l="1"/>
  <c r="D147" i="59"/>
  <c r="D148" i="59" s="1"/>
  <c r="D152" i="59" l="1"/>
  <c r="D150" i="59"/>
  <c r="D151" i="59"/>
  <c r="D153" i="59" l="1"/>
  <c r="D165" i="59" s="1"/>
  <c r="D166" i="59" s="1"/>
  <c r="D9" i="67" s="1"/>
  <c r="E9" i="67" l="1"/>
  <c r="G9" i="67" s="1"/>
  <c r="G12" i="67" s="1"/>
  <c r="C532" i="1"/>
  <c r="C533" i="1" s="1"/>
  <c r="C524" i="1"/>
  <c r="C523" i="1"/>
  <c r="C522" i="1"/>
  <c r="C521" i="1"/>
  <c r="C520" i="1"/>
  <c r="C519" i="1"/>
  <c r="C508" i="1"/>
  <c r="B508" i="1"/>
  <c r="C507" i="1"/>
  <c r="B507" i="1"/>
  <c r="C506" i="1"/>
  <c r="B506" i="1"/>
  <c r="D506" i="1" s="1"/>
  <c r="C505" i="1"/>
  <c r="B505" i="1"/>
  <c r="C504" i="1"/>
  <c r="B504" i="1"/>
  <c r="C503" i="1"/>
  <c r="B503" i="1"/>
  <c r="D503" i="1" s="1"/>
  <c r="B543" i="1" s="1"/>
  <c r="C430" i="1"/>
  <c r="C431" i="1" s="1"/>
  <c r="C409" i="1"/>
  <c r="C410" i="1" s="1"/>
  <c r="C411" i="1" s="1"/>
  <c r="C412" i="1" s="1"/>
  <c r="C413" i="1" s="1"/>
  <c r="G384" i="1"/>
  <c r="D400" i="1" s="1"/>
  <c r="E384" i="1"/>
  <c r="C400" i="1" s="1"/>
  <c r="F383" i="1"/>
  <c r="G383" i="1" s="1"/>
  <c r="D399" i="1" s="1"/>
  <c r="E383" i="1"/>
  <c r="C399" i="1" s="1"/>
  <c r="F382" i="1"/>
  <c r="G382" i="1" s="1"/>
  <c r="D398" i="1" s="1"/>
  <c r="E382" i="1"/>
  <c r="B398" i="1" s="1"/>
  <c r="G381" i="1"/>
  <c r="D397" i="1" s="1"/>
  <c r="E381" i="1"/>
  <c r="B397" i="1" s="1"/>
  <c r="G380" i="1"/>
  <c r="D396" i="1" s="1"/>
  <c r="E380" i="1"/>
  <c r="C396" i="1" s="1"/>
  <c r="G379" i="1"/>
  <c r="D395" i="1" s="1"/>
  <c r="E379" i="1"/>
  <c r="C395" i="1" s="1"/>
  <c r="F378" i="1"/>
  <c r="G378" i="1" s="1"/>
  <c r="D394" i="1" s="1"/>
  <c r="E378" i="1"/>
  <c r="B394" i="1" s="1"/>
  <c r="G377" i="1"/>
  <c r="D393" i="1" s="1"/>
  <c r="E377" i="1"/>
  <c r="C393" i="1" s="1"/>
  <c r="F376" i="1"/>
  <c r="G376" i="1" s="1"/>
  <c r="D392" i="1" s="1"/>
  <c r="E376" i="1"/>
  <c r="C392" i="1" s="1"/>
  <c r="F375" i="1"/>
  <c r="G375" i="1" s="1"/>
  <c r="D391" i="1" s="1"/>
  <c r="E375" i="1"/>
  <c r="C391" i="1" s="1"/>
  <c r="G374" i="1"/>
  <c r="D390" i="1" s="1"/>
  <c r="E374" i="1"/>
  <c r="B390" i="1" s="1"/>
  <c r="F373" i="1"/>
  <c r="G373" i="1" s="1"/>
  <c r="D389" i="1" s="1"/>
  <c r="E373" i="1"/>
  <c r="C389" i="1" s="1"/>
  <c r="C353" i="1"/>
  <c r="C352" i="1"/>
  <c r="C351" i="1"/>
  <c r="C350" i="1"/>
  <c r="C349" i="1"/>
  <c r="C348" i="1"/>
  <c r="C280" i="1"/>
  <c r="C281" i="1" s="1"/>
  <c r="C282" i="1" s="1"/>
  <c r="C283" i="1" s="1"/>
  <c r="C284" i="1" s="1"/>
  <c r="B269" i="1"/>
  <c r="C329" i="1" s="1"/>
  <c r="B268" i="1"/>
  <c r="C297" i="1" s="1"/>
  <c r="E249" i="1"/>
  <c r="D249" i="1"/>
  <c r="E248" i="1"/>
  <c r="D248" i="1"/>
  <c r="E247" i="1"/>
  <c r="D247" i="1"/>
  <c r="E246" i="1"/>
  <c r="D246" i="1"/>
  <c r="E245" i="1"/>
  <c r="D245" i="1"/>
  <c r="E244" i="1"/>
  <c r="D244" i="1"/>
  <c r="C205" i="1"/>
  <c r="C206" i="1" s="1"/>
  <c r="C207" i="1" s="1"/>
  <c r="C208" i="1" s="1"/>
  <c r="C209" i="1" s="1"/>
  <c r="C200" i="1"/>
  <c r="C199" i="1"/>
  <c r="C198" i="1"/>
  <c r="C197" i="1"/>
  <c r="C196" i="1"/>
  <c r="B196" i="1"/>
  <c r="C195" i="1"/>
  <c r="D195" i="1" s="1"/>
  <c r="B204" i="1" s="1"/>
  <c r="D204" i="1" s="1"/>
  <c r="C213" i="1" s="1"/>
  <c r="B180" i="1"/>
  <c r="E180" i="1" s="1"/>
  <c r="C189" i="1" s="1"/>
  <c r="B179" i="1"/>
  <c r="E179" i="1" s="1"/>
  <c r="C188" i="1" s="1"/>
  <c r="B178" i="1"/>
  <c r="E178" i="1" s="1"/>
  <c r="C187" i="1" s="1"/>
  <c r="B177" i="1"/>
  <c r="E177" i="1" s="1"/>
  <c r="C186" i="1" s="1"/>
  <c r="B176" i="1"/>
  <c r="E176" i="1" s="1"/>
  <c r="C185" i="1" s="1"/>
  <c r="B175" i="1"/>
  <c r="E175" i="1" s="1"/>
  <c r="C184" i="1" s="1"/>
  <c r="C168" i="1"/>
  <c r="C169" i="1" s="1"/>
  <c r="C170" i="1" s="1"/>
  <c r="C171" i="1" s="1"/>
  <c r="C167" i="1"/>
  <c r="B167" i="1"/>
  <c r="E167" i="1" s="1"/>
  <c r="B185" i="1" s="1"/>
  <c r="D185" i="1" s="1"/>
  <c r="B245" i="1" s="1"/>
  <c r="E166" i="1"/>
  <c r="B184" i="1" s="1"/>
  <c r="C148" i="1"/>
  <c r="C147" i="1"/>
  <c r="C146" i="1"/>
  <c r="C145" i="1"/>
  <c r="C144" i="1"/>
  <c r="C143" i="1"/>
  <c r="C139" i="1"/>
  <c r="C138" i="1"/>
  <c r="C137" i="1"/>
  <c r="C136" i="1"/>
  <c r="C135" i="1"/>
  <c r="C134" i="1"/>
  <c r="B130" i="1"/>
  <c r="D106" i="1"/>
  <c r="C106" i="1"/>
  <c r="D105" i="1"/>
  <c r="C105" i="1"/>
  <c r="D104" i="1"/>
  <c r="C104" i="1"/>
  <c r="D103" i="1"/>
  <c r="C103" i="1"/>
  <c r="D102" i="1"/>
  <c r="C102" i="1"/>
  <c r="D101" i="1"/>
  <c r="C101" i="1"/>
  <c r="C97" i="1"/>
  <c r="C96" i="1"/>
  <c r="C95" i="1"/>
  <c r="C94" i="1"/>
  <c r="C93" i="1"/>
  <c r="C92" i="1"/>
  <c r="C88" i="1"/>
  <c r="C87" i="1"/>
  <c r="C86" i="1"/>
  <c r="C85" i="1"/>
  <c r="C84" i="1"/>
  <c r="C83" i="1"/>
  <c r="F75" i="1"/>
  <c r="B75" i="1"/>
  <c r="F74" i="1"/>
  <c r="B74" i="1"/>
  <c r="F73" i="1"/>
  <c r="B73" i="1"/>
  <c r="F72" i="1"/>
  <c r="B72" i="1"/>
  <c r="F71" i="1"/>
  <c r="B71" i="1"/>
  <c r="F70" i="1"/>
  <c r="B70" i="1"/>
  <c r="C46" i="1"/>
  <c r="D45" i="1"/>
  <c r="C45" i="1"/>
  <c r="D42" i="1"/>
  <c r="D46" i="1" s="1"/>
  <c r="C42" i="1"/>
  <c r="C41" i="1"/>
  <c r="C29" i="1"/>
  <c r="C30" i="1" s="1"/>
  <c r="C31" i="1" s="1"/>
  <c r="C32" i="1" s="1"/>
  <c r="D28" i="1"/>
  <c r="D70" i="1" s="1"/>
  <c r="B21" i="1"/>
  <c r="D21" i="1" s="1"/>
  <c r="B20" i="1"/>
  <c r="D20" i="1" s="1"/>
  <c r="C72" i="1" s="1"/>
  <c r="D504" i="1" l="1"/>
  <c r="C543" i="1" s="1"/>
  <c r="D508" i="1"/>
  <c r="B392" i="1"/>
  <c r="C397" i="1"/>
  <c r="D29" i="1"/>
  <c r="B389" i="1"/>
  <c r="C394" i="1"/>
  <c r="B400" i="1"/>
  <c r="D505" i="1"/>
  <c r="D543" i="1" s="1"/>
  <c r="D507" i="1"/>
  <c r="C33" i="1"/>
  <c r="D33" i="1" s="1"/>
  <c r="D75" i="1" s="1"/>
  <c r="D32" i="1"/>
  <c r="C74" i="1"/>
  <c r="C73" i="1"/>
  <c r="C301" i="1"/>
  <c r="D30" i="1"/>
  <c r="D72" i="1" s="1"/>
  <c r="G72" i="1" s="1"/>
  <c r="D184" i="1"/>
  <c r="B244" i="1" s="1"/>
  <c r="B168" i="1"/>
  <c r="C390" i="1"/>
  <c r="B393" i="1"/>
  <c r="C398" i="1"/>
  <c r="B197" i="1"/>
  <c r="D196" i="1"/>
  <c r="C299" i="1"/>
  <c r="C300" i="1"/>
  <c r="B272" i="1"/>
  <c r="C331" i="1"/>
  <c r="C327" i="1"/>
  <c r="C332" i="1"/>
  <c r="C328" i="1"/>
  <c r="C302" i="1"/>
  <c r="D401" i="1"/>
  <c r="C71" i="1"/>
  <c r="C70" i="1"/>
  <c r="G70" i="1" s="1"/>
  <c r="D31" i="1"/>
  <c r="D73" i="1" s="1"/>
  <c r="C75" i="1"/>
  <c r="G75" i="1" s="1"/>
  <c r="B213" i="1"/>
  <c r="D213" i="1" s="1"/>
  <c r="C244" i="1" s="1"/>
  <c r="C298" i="1"/>
  <c r="C330" i="1"/>
  <c r="B396" i="1"/>
  <c r="B391" i="1"/>
  <c r="B395" i="1"/>
  <c r="B399" i="1"/>
  <c r="C401" i="1" l="1"/>
  <c r="B401" i="1"/>
  <c r="C420" i="1" s="1"/>
  <c r="B45" i="1"/>
  <c r="E45" i="1" s="1"/>
  <c r="C50" i="1" s="1"/>
  <c r="B41" i="1"/>
  <c r="E41" i="1" s="1"/>
  <c r="B50" i="1" s="1"/>
  <c r="D50" i="1" s="1"/>
  <c r="E71" i="1" s="1"/>
  <c r="D71" i="1"/>
  <c r="B85" i="1"/>
  <c r="D85" i="1" s="1"/>
  <c r="D539" i="1"/>
  <c r="B103" i="1"/>
  <c r="E103" i="1" s="1"/>
  <c r="B94" i="1"/>
  <c r="D94" i="1" s="1"/>
  <c r="C418" i="1"/>
  <c r="C421" i="1"/>
  <c r="C422" i="1"/>
  <c r="C419" i="1"/>
  <c r="B97" i="1"/>
  <c r="D97" i="1" s="1"/>
  <c r="B106" i="1"/>
  <c r="E106" i="1" s="1"/>
  <c r="B88" i="1"/>
  <c r="D88" i="1" s="1"/>
  <c r="B214" i="1"/>
  <c r="B205" i="1"/>
  <c r="D205" i="1" s="1"/>
  <c r="C214" i="1" s="1"/>
  <c r="B198" i="1"/>
  <c r="D197" i="1"/>
  <c r="B169" i="1"/>
  <c r="E168" i="1"/>
  <c r="B186" i="1" s="1"/>
  <c r="D186" i="1" s="1"/>
  <c r="B246" i="1" s="1"/>
  <c r="G73" i="1"/>
  <c r="B46" i="1"/>
  <c r="E46" i="1" s="1"/>
  <c r="C51" i="1" s="1"/>
  <c r="B42" i="1"/>
  <c r="E42" i="1" s="1"/>
  <c r="B51" i="1" s="1"/>
  <c r="D74" i="1"/>
  <c r="F244" i="1"/>
  <c r="D255" i="1" s="1"/>
  <c r="B539" i="1"/>
  <c r="B92" i="1"/>
  <c r="D92" i="1" s="1"/>
  <c r="B83" i="1"/>
  <c r="D83" i="1" s="1"/>
  <c r="B101" i="1"/>
  <c r="E101" i="1" s="1"/>
  <c r="D51" i="1" l="1"/>
  <c r="E74" i="1" s="1"/>
  <c r="G74" i="1" s="1"/>
  <c r="G71" i="1"/>
  <c r="B84" i="1" s="1"/>
  <c r="D84" i="1" s="1"/>
  <c r="B102" i="1"/>
  <c r="E102" i="1" s="1"/>
  <c r="D111" i="1" s="1"/>
  <c r="C417" i="1"/>
  <c r="B344" i="1"/>
  <c r="B115" i="1"/>
  <c r="B170" i="1"/>
  <c r="E169" i="1"/>
  <c r="B187" i="1" s="1"/>
  <c r="D187" i="1" s="1"/>
  <c r="B247" i="1" s="1"/>
  <c r="B339" i="1"/>
  <c r="B110" i="1"/>
  <c r="C110" i="1"/>
  <c r="C339" i="1"/>
  <c r="B86" i="1"/>
  <c r="D86" i="1" s="1"/>
  <c r="B104" i="1"/>
  <c r="E104" i="1" s="1"/>
  <c r="B95" i="1"/>
  <c r="D95" i="1" s="1"/>
  <c r="D198" i="1"/>
  <c r="B199" i="1"/>
  <c r="D214" i="1"/>
  <c r="C245" i="1" s="1"/>
  <c r="F245" i="1" s="1"/>
  <c r="D256" i="1" s="1"/>
  <c r="D115" i="1"/>
  <c r="D344" i="1"/>
  <c r="D340" i="1"/>
  <c r="C112" i="1"/>
  <c r="C341" i="1"/>
  <c r="D110" i="1"/>
  <c r="D339" i="1"/>
  <c r="B215" i="1"/>
  <c r="B206" i="1"/>
  <c r="D206" i="1" s="1"/>
  <c r="C215" i="1" s="1"/>
  <c r="C115" i="1"/>
  <c r="C344" i="1"/>
  <c r="D112" i="1"/>
  <c r="D341" i="1"/>
  <c r="B341" i="1"/>
  <c r="B112" i="1"/>
  <c r="C539" i="1" l="1"/>
  <c r="B340" i="1"/>
  <c r="B111" i="1"/>
  <c r="B105" i="1"/>
  <c r="E105" i="1" s="1"/>
  <c r="D114" i="1" s="1"/>
  <c r="B96" i="1"/>
  <c r="D96" i="1" s="1"/>
  <c r="C114" i="1" s="1"/>
  <c r="B87" i="1"/>
  <c r="D87" i="1" s="1"/>
  <c r="B114" i="1" s="1"/>
  <c r="B93" i="1"/>
  <c r="D93" i="1" s="1"/>
  <c r="E341" i="1"/>
  <c r="B350" i="1" s="1"/>
  <c r="D350" i="1" s="1"/>
  <c r="D361" i="1" s="1"/>
  <c r="C113" i="1"/>
  <c r="C342" i="1"/>
  <c r="E112" i="1"/>
  <c r="D215" i="1"/>
  <c r="C246" i="1" s="1"/>
  <c r="F246" i="1" s="1"/>
  <c r="D257" i="1" s="1"/>
  <c r="B207" i="1"/>
  <c r="D207" i="1" s="1"/>
  <c r="C216" i="1" s="1"/>
  <c r="B216" i="1"/>
  <c r="E339" i="1"/>
  <c r="B348" i="1" s="1"/>
  <c r="D348" i="1" s="1"/>
  <c r="D359" i="1" s="1"/>
  <c r="B171" i="1"/>
  <c r="E171" i="1" s="1"/>
  <c r="B189" i="1" s="1"/>
  <c r="D189" i="1" s="1"/>
  <c r="B249" i="1" s="1"/>
  <c r="E170" i="1"/>
  <c r="B188" i="1" s="1"/>
  <c r="D188" i="1" s="1"/>
  <c r="B248" i="1" s="1"/>
  <c r="E115" i="1"/>
  <c r="D113" i="1"/>
  <c r="D342" i="1"/>
  <c r="E344" i="1"/>
  <c r="B353" i="1" s="1"/>
  <c r="D353" i="1" s="1"/>
  <c r="D364" i="1" s="1"/>
  <c r="D199" i="1"/>
  <c r="B200" i="1"/>
  <c r="D200" i="1" s="1"/>
  <c r="B342" i="1"/>
  <c r="B113" i="1"/>
  <c r="E110" i="1"/>
  <c r="B343" i="1" l="1"/>
  <c r="C340" i="1"/>
  <c r="E340" i="1" s="1"/>
  <c r="B349" i="1" s="1"/>
  <c r="D349" i="1" s="1"/>
  <c r="D360" i="1" s="1"/>
  <c r="C111" i="1"/>
  <c r="E111" i="1"/>
  <c r="E113" i="1"/>
  <c r="B137" i="1" s="1"/>
  <c r="D137" i="1" s="1"/>
  <c r="B155" i="1" s="1"/>
  <c r="C343" i="1"/>
  <c r="E343" i="1" s="1"/>
  <c r="B352" i="1" s="1"/>
  <c r="D352" i="1" s="1"/>
  <c r="D363" i="1" s="1"/>
  <c r="D343" i="1"/>
  <c r="E342" i="1"/>
  <c r="B351" i="1" s="1"/>
  <c r="D351" i="1" s="1"/>
  <c r="D362" i="1" s="1"/>
  <c r="B257" i="1"/>
  <c r="B145" i="1"/>
  <c r="D145" i="1" s="1"/>
  <c r="B136" i="1"/>
  <c r="D136" i="1" s="1"/>
  <c r="B154" i="1" s="1"/>
  <c r="E114" i="1"/>
  <c r="B255" i="1"/>
  <c r="B143" i="1"/>
  <c r="D143" i="1" s="1"/>
  <c r="B134" i="1"/>
  <c r="D134" i="1" s="1"/>
  <c r="B152" i="1" s="1"/>
  <c r="B146" i="1"/>
  <c r="D146" i="1" s="1"/>
  <c r="B260" i="1"/>
  <c r="B148" i="1"/>
  <c r="D148" i="1" s="1"/>
  <c r="B139" i="1"/>
  <c r="D139" i="1" s="1"/>
  <c r="B157" i="1" s="1"/>
  <c r="D216" i="1"/>
  <c r="C247" i="1" s="1"/>
  <c r="F247" i="1" s="1"/>
  <c r="D258" i="1" s="1"/>
  <c r="B218" i="1"/>
  <c r="B209" i="1"/>
  <c r="D209" i="1" s="1"/>
  <c r="C218" i="1" s="1"/>
  <c r="B208" i="1"/>
  <c r="D208" i="1" s="1"/>
  <c r="C217" i="1" s="1"/>
  <c r="B217" i="1"/>
  <c r="B258" i="1" l="1"/>
  <c r="B144" i="1"/>
  <c r="D144" i="1" s="1"/>
  <c r="B256" i="1"/>
  <c r="B135" i="1"/>
  <c r="D135" i="1" s="1"/>
  <c r="B153" i="1" s="1"/>
  <c r="D218" i="1"/>
  <c r="C249" i="1" s="1"/>
  <c r="F249" i="1" s="1"/>
  <c r="D260" i="1" s="1"/>
  <c r="B293" i="1"/>
  <c r="D293" i="1" s="1"/>
  <c r="C157" i="1"/>
  <c r="D157" i="1" s="1"/>
  <c r="C260" i="1" s="1"/>
  <c r="E260" i="1" s="1"/>
  <c r="B323" i="1"/>
  <c r="D323" i="1" s="1"/>
  <c r="B320" i="1"/>
  <c r="D320" i="1" s="1"/>
  <c r="C154" i="1"/>
  <c r="D154" i="1" s="1"/>
  <c r="C257" i="1" s="1"/>
  <c r="E257" i="1" s="1"/>
  <c r="B290" i="1"/>
  <c r="D290" i="1" s="1"/>
  <c r="D217" i="1"/>
  <c r="C248" i="1" s="1"/>
  <c r="F248" i="1" s="1"/>
  <c r="D259" i="1" s="1"/>
  <c r="B291" i="1"/>
  <c r="D291" i="1" s="1"/>
  <c r="B321" i="1"/>
  <c r="D321" i="1" s="1"/>
  <c r="C155" i="1"/>
  <c r="D155" i="1" s="1"/>
  <c r="C258" i="1" s="1"/>
  <c r="E258" i="1" s="1"/>
  <c r="B259" i="1"/>
  <c r="B138" i="1"/>
  <c r="D138" i="1" s="1"/>
  <c r="B156" i="1" s="1"/>
  <c r="B147" i="1"/>
  <c r="D147" i="1" s="1"/>
  <c r="C152" i="1"/>
  <c r="D152" i="1" s="1"/>
  <c r="C255" i="1" s="1"/>
  <c r="E255" i="1" s="1"/>
  <c r="B318" i="1"/>
  <c r="D318" i="1" s="1"/>
  <c r="B288" i="1"/>
  <c r="D288" i="1" s="1"/>
  <c r="C153" i="1" l="1"/>
  <c r="D153" i="1" s="1"/>
  <c r="C256" i="1" s="1"/>
  <c r="E256" i="1" s="1"/>
  <c r="B319" i="1"/>
  <c r="D319" i="1" s="1"/>
  <c r="B289" i="1"/>
  <c r="D289" i="1" s="1"/>
  <c r="B282" i="1"/>
  <c r="D282" i="1" s="1"/>
  <c r="B300" i="1" s="1"/>
  <c r="D300" i="1" s="1"/>
  <c r="B362" i="1" s="1"/>
  <c r="B312" i="1"/>
  <c r="D312" i="1" s="1"/>
  <c r="B330" i="1" s="1"/>
  <c r="D330" i="1" s="1"/>
  <c r="C362" i="1" s="1"/>
  <c r="B284" i="1"/>
  <c r="D284" i="1" s="1"/>
  <c r="B302" i="1" s="1"/>
  <c r="D302" i="1" s="1"/>
  <c r="B364" i="1" s="1"/>
  <c r="B314" i="1"/>
  <c r="D314" i="1" s="1"/>
  <c r="B332" i="1" s="1"/>
  <c r="D332" i="1" s="1"/>
  <c r="C364" i="1" s="1"/>
  <c r="B540" i="1"/>
  <c r="B309" i="1"/>
  <c r="D309" i="1" s="1"/>
  <c r="B327" i="1" s="1"/>
  <c r="D327" i="1" s="1"/>
  <c r="C359" i="1" s="1"/>
  <c r="B279" i="1"/>
  <c r="D279" i="1" s="1"/>
  <c r="B297" i="1" s="1"/>
  <c r="D297" i="1" s="1"/>
  <c r="B359" i="1" s="1"/>
  <c r="D540" i="1"/>
  <c r="B281" i="1"/>
  <c r="D281" i="1" s="1"/>
  <c r="B299" i="1" s="1"/>
  <c r="D299" i="1" s="1"/>
  <c r="B361" i="1" s="1"/>
  <c r="B311" i="1"/>
  <c r="D311" i="1" s="1"/>
  <c r="B329" i="1" s="1"/>
  <c r="D329" i="1" s="1"/>
  <c r="C361" i="1" s="1"/>
  <c r="C156" i="1"/>
  <c r="D156" i="1" s="1"/>
  <c r="C259" i="1" s="1"/>
  <c r="E259" i="1" s="1"/>
  <c r="B322" i="1"/>
  <c r="D322" i="1" s="1"/>
  <c r="B292" i="1"/>
  <c r="D292" i="1" s="1"/>
  <c r="B310" i="1" l="1"/>
  <c r="D310" i="1" s="1"/>
  <c r="B328" i="1" s="1"/>
  <c r="D328" i="1" s="1"/>
  <c r="C360" i="1" s="1"/>
  <c r="B280" i="1"/>
  <c r="D280" i="1" s="1"/>
  <c r="B298" i="1" s="1"/>
  <c r="D298" i="1" s="1"/>
  <c r="B360" i="1" s="1"/>
  <c r="E360" i="1" s="1"/>
  <c r="C540" i="1"/>
  <c r="E362" i="1"/>
  <c r="E359" i="1"/>
  <c r="B313" i="1"/>
  <c r="D313" i="1" s="1"/>
  <c r="B331" i="1" s="1"/>
  <c r="D331" i="1" s="1"/>
  <c r="C363" i="1" s="1"/>
  <c r="B283" i="1"/>
  <c r="D283" i="1" s="1"/>
  <c r="B301" i="1" s="1"/>
  <c r="D301" i="1" s="1"/>
  <c r="B363" i="1" s="1"/>
  <c r="E364" i="1"/>
  <c r="E361" i="1"/>
  <c r="C541" i="1" l="1"/>
  <c r="B409" i="1"/>
  <c r="D409" i="1" s="1"/>
  <c r="B418" i="1" s="1"/>
  <c r="D418" i="1" s="1"/>
  <c r="E418" i="1" s="1"/>
  <c r="B444" i="1" s="1"/>
  <c r="B430" i="1"/>
  <c r="D430" i="1" s="1"/>
  <c r="B436" i="1" s="1"/>
  <c r="D436" i="1" s="1"/>
  <c r="C444" i="1" s="1"/>
  <c r="B541" i="1"/>
  <c r="B408" i="1"/>
  <c r="D408" i="1" s="1"/>
  <c r="B417" i="1" s="1"/>
  <c r="D417" i="1" s="1"/>
  <c r="E417" i="1" s="1"/>
  <c r="B443" i="1" s="1"/>
  <c r="B429" i="1"/>
  <c r="D429" i="1" s="1"/>
  <c r="B435" i="1" s="1"/>
  <c r="D435" i="1" s="1"/>
  <c r="C443" i="1" s="1"/>
  <c r="E363" i="1"/>
  <c r="B412" i="1" s="1"/>
  <c r="D412" i="1" s="1"/>
  <c r="B421" i="1" s="1"/>
  <c r="D421" i="1" s="1"/>
  <c r="E421" i="1" s="1"/>
  <c r="B447" i="1" s="1"/>
  <c r="D447" i="1" s="1"/>
  <c r="B523" i="1" s="1"/>
  <c r="D523" i="1" s="1"/>
  <c r="B532" i="1" s="1"/>
  <c r="D532" i="1" s="1"/>
  <c r="C545" i="1" s="1"/>
  <c r="B411" i="1"/>
  <c r="D411" i="1" s="1"/>
  <c r="B420" i="1" s="1"/>
  <c r="D420" i="1" s="1"/>
  <c r="E420" i="1" s="1"/>
  <c r="B446" i="1" s="1"/>
  <c r="D446" i="1" s="1"/>
  <c r="B522" i="1" s="1"/>
  <c r="D522" i="1" s="1"/>
  <c r="B413" i="1"/>
  <c r="D413" i="1" s="1"/>
  <c r="B422" i="1" s="1"/>
  <c r="D422" i="1" s="1"/>
  <c r="E422" i="1" s="1"/>
  <c r="B448" i="1" s="1"/>
  <c r="D448" i="1" s="1"/>
  <c r="B524" i="1" s="1"/>
  <c r="D524" i="1" s="1"/>
  <c r="B533" i="1" s="1"/>
  <c r="D533" i="1" s="1"/>
  <c r="D545" i="1" s="1"/>
  <c r="D541" i="1"/>
  <c r="B410" i="1"/>
  <c r="D410" i="1" s="1"/>
  <c r="B419" i="1" s="1"/>
  <c r="D419" i="1" s="1"/>
  <c r="E419" i="1" s="1"/>
  <c r="B445" i="1" s="1"/>
  <c r="B431" i="1"/>
  <c r="D431" i="1" s="1"/>
  <c r="B437" i="1" s="1"/>
  <c r="D437" i="1" s="1"/>
  <c r="C445" i="1" s="1"/>
  <c r="D444" i="1" l="1"/>
  <c r="D443" i="1"/>
  <c r="B531" i="1"/>
  <c r="D531" i="1" s="1"/>
  <c r="B545" i="1" s="1"/>
  <c r="D445" i="1"/>
  <c r="C542" i="1" l="1"/>
  <c r="B520" i="1"/>
  <c r="D520" i="1" s="1"/>
  <c r="C544" i="1" s="1"/>
  <c r="B542" i="1"/>
  <c r="B519" i="1"/>
  <c r="D519" i="1" s="1"/>
  <c r="B544" i="1" s="1"/>
  <c r="B546" i="1" s="1"/>
  <c r="B547" i="1" s="1"/>
  <c r="D542" i="1"/>
  <c r="B521" i="1"/>
  <c r="D521" i="1" s="1"/>
  <c r="D544" i="1" s="1"/>
  <c r="C546" i="1" l="1"/>
  <c r="C547" i="1" s="1"/>
  <c r="D546" i="1"/>
  <c r="D547"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12" authorId="0" shapeId="0" xr:uid="{00000000-0006-0000-0000-000001000000}">
      <text>
        <r>
          <rPr>
            <sz val="11"/>
            <color rgb="FF000000"/>
            <rFont val="Calibri"/>
            <family val="2"/>
            <charset val="1"/>
          </rPr>
          <t xml:space="preserve">Seges: </t>
        </r>
        <r>
          <rPr>
            <sz val="9"/>
            <color rgb="FF000000"/>
            <rFont val="Segoe UI"/>
            <family val="2"/>
            <charset val="1"/>
          </rPr>
          <t xml:space="preserve">Informar salário base conforme Convenção Coletiva de Trabalho vigente para a categoria e no município de prestação do serviço.
</t>
        </r>
      </text>
    </comment>
    <comment ref="C20" authorId="0" shapeId="0" xr:uid="{00000000-0006-0000-0000-000002000000}">
      <text>
        <r>
          <rPr>
            <sz val="11"/>
            <color rgb="FF000000"/>
            <rFont val="Calibri"/>
            <family val="2"/>
            <charset val="1"/>
          </rPr>
          <t xml:space="preserve">Seges: </t>
        </r>
        <r>
          <rPr>
            <sz val="9"/>
            <color rgb="FF000000"/>
            <rFont val="Segoe UI"/>
            <family val="2"/>
            <charset val="1"/>
          </rPr>
          <t xml:space="preserve">Percentual conforme definido em CCT, se houver gratificação de função.
</t>
        </r>
      </text>
    </comment>
    <comment ref="C28" authorId="0" shapeId="0" xr:uid="{00000000-0006-0000-0000-000003000000}">
      <text>
        <r>
          <rPr>
            <sz val="11"/>
            <color rgb="FF000000"/>
            <rFont val="Calibri"/>
            <family val="2"/>
            <charset val="1"/>
          </rPr>
          <t xml:space="preserve">Seges: </t>
        </r>
        <r>
          <rPr>
            <sz val="9"/>
            <color rgb="FF000000"/>
            <rFont val="Segoe UI"/>
            <family val="2"/>
            <charset val="1"/>
          </rPr>
          <t>Percentual conforme definido em CCT, quando houver adicional de periculosidade ou insabubridade</t>
        </r>
      </text>
    </comment>
    <comment ref="C41" authorId="0" shapeId="0" xr:uid="{00000000-0006-0000-0000-000004000000}">
      <text>
        <r>
          <rPr>
            <sz val="11"/>
            <color rgb="FF000000"/>
            <rFont val="Calibri"/>
            <family val="2"/>
            <charset val="1"/>
          </rPr>
          <t xml:space="preserve">Seges: </t>
        </r>
        <r>
          <rPr>
            <sz val="9"/>
            <color rgb="FF000000"/>
            <rFont val="Segoe UI"/>
            <family val="2"/>
            <charset val="1"/>
          </rPr>
          <t xml:space="preserve">Considera hora noturna de 22h às 5h do dia segunte, portanto 7 horas noturnas de uma jornada de 12h. </t>
        </r>
      </text>
    </comment>
    <comment ref="C45" authorId="0" shapeId="0" xr:uid="{00000000-0006-0000-0000-000005000000}">
      <text>
        <r>
          <rPr>
            <sz val="11"/>
            <color rgb="FF000000"/>
            <rFont val="Calibri"/>
            <family val="2"/>
            <charset val="1"/>
          </rPr>
          <t xml:space="preserve">Seges:
</t>
        </r>
        <r>
          <rPr>
            <sz val="9"/>
            <color rgb="FF000000"/>
            <rFont val="Segoe UI"/>
            <family val="2"/>
            <charset val="1"/>
          </rPr>
          <t xml:space="preserve">A título de pagamento adicional computa-se o pagamento de 7min e 30 s a cada hora noturna, por 7 horas, totalizando 52min e 30 s, que significa 1 hora da jornada de 12h.
</t>
        </r>
      </text>
    </comment>
    <comment ref="D45" authorId="0" shapeId="0" xr:uid="{00000000-0006-0000-0000-000006000000}">
      <text>
        <r>
          <rPr>
            <sz val="11"/>
            <color rgb="FF000000"/>
            <rFont val="Calibri"/>
            <family val="2"/>
            <charset val="1"/>
          </rPr>
          <t>Seges:</t>
        </r>
        <r>
          <rPr>
            <sz val="9"/>
            <color rgb="FF000000"/>
            <rFont val="Segoe UI"/>
            <family val="2"/>
            <charset val="1"/>
          </rPr>
          <t xml:space="preserve"> Por tratar-se de hora considerada a mais, calcula-se pagamento de 100% da hora, acrescida do respectivo adicional noturno.</t>
        </r>
      </text>
    </comment>
    <comment ref="A48" authorId="0" shapeId="0" xr:uid="{00000000-0006-0000-0000-000007000000}">
      <text>
        <r>
          <rPr>
            <sz val="11"/>
            <color rgb="FF000000"/>
            <rFont val="Calibri"/>
            <family val="2"/>
            <charset val="1"/>
          </rPr>
          <t xml:space="preserve">Seges: </t>
        </r>
        <r>
          <rPr>
            <sz val="9"/>
            <color rgb="FF000000"/>
            <rFont val="Segoe UI"/>
            <family val="2"/>
            <charset val="1"/>
          </rPr>
          <t>Tabela resumo da totalização do Adicional noturno.
Automatizada, desde que não haja alterações de fórmulas ou estrutura da planilha.</t>
        </r>
      </text>
    </comment>
    <comment ref="A68" authorId="0" shapeId="0" xr:uid="{00000000-0006-0000-0000-000008000000}">
      <text>
        <r>
          <rPr>
            <sz val="11"/>
            <color rgb="FF000000"/>
            <rFont val="Calibri"/>
            <family val="2"/>
            <charset val="1"/>
          </rPr>
          <t xml:space="preserve">Seges: </t>
        </r>
        <r>
          <rPr>
            <sz val="9"/>
            <color rgb="FF000000"/>
            <rFont val="Segoe UI"/>
            <family val="2"/>
            <charset val="1"/>
          </rPr>
          <t xml:space="preserve">Automatizada, desde que não haja alterações de fórmulas ou estrutura da planilha.
</t>
        </r>
      </text>
    </comment>
    <comment ref="C82" authorId="0" shapeId="0" xr:uid="{00000000-0006-0000-0000-000009000000}">
      <text>
        <r>
          <rPr>
            <sz val="11"/>
            <color rgb="FF000000"/>
            <rFont val="Calibri"/>
            <family val="2"/>
            <charset val="1"/>
          </rPr>
          <t xml:space="preserve">Seges: </t>
        </r>
        <r>
          <rPr>
            <sz val="9"/>
            <color rgb="FF000000"/>
            <rFont val="Segoe UI"/>
            <family val="2"/>
            <charset val="1"/>
          </rPr>
          <t>Por tratar-se de planilha mensal será contabilizado 1/12 avos do custo.</t>
        </r>
      </text>
    </comment>
    <comment ref="A90" authorId="0" shapeId="0" xr:uid="{00000000-0006-0000-0000-00000A000000}">
      <text>
        <r>
          <rPr>
            <sz val="11"/>
            <color rgb="FF000000"/>
            <rFont val="Calibri"/>
            <family val="2"/>
            <charset val="1"/>
          </rPr>
          <t xml:space="preserve">Seges: </t>
        </r>
        <r>
          <rPr>
            <sz val="9"/>
            <color rgb="FF000000"/>
            <rFont val="Segoe UI"/>
            <family val="2"/>
            <charset val="1"/>
          </rPr>
          <t xml:space="preserve">Observações importantes: 
1ª - Levando em consideração a vigência contratual prevista no art. 57 da Lei nº 8.666, de 23 de junho de 1993, a referida rubrica tem como principal objetivo suprir a necessidade no final do contrato de 12 meses o pagamento ao direito às férias remuneradas, na forma prevista na Consolidação das Leis do Trabalho. Esta rubrica, quando da prorrogação contratual, torna-se objeto de custo não renovável. 
2ª - Deve ser ponderado pelo gestor no momento da composição de custos, a necessidade ou não da inclusão dessa rubrica, observada nesses casos sempre a duração do contrato. Caso seja firmado contrato com duração superior a 12 meses, sugere-se a exclusão dessa rubrica.
</t>
        </r>
      </text>
    </comment>
    <comment ref="C101" authorId="0" shapeId="0" xr:uid="{00000000-0006-0000-0000-00000B000000}">
      <text>
        <r>
          <rPr>
            <sz val="11"/>
            <color rgb="FF000000"/>
            <rFont val="Calibri"/>
            <family val="2"/>
            <charset val="1"/>
          </rPr>
          <t>Seges:</t>
        </r>
        <r>
          <rPr>
            <sz val="9"/>
            <color rgb="FF000000"/>
            <rFont val="Segoe UI"/>
            <family val="2"/>
            <charset val="1"/>
          </rPr>
          <t xml:space="preserve"> Corresponde ao previsto na Constituição. Adicional de 1/3 a mais do salário normal.
</t>
        </r>
      </text>
    </comment>
    <comment ref="A108" authorId="0" shapeId="0" xr:uid="{00000000-0006-0000-0000-00000C000000}">
      <text>
        <r>
          <rPr>
            <sz val="11"/>
            <color rgb="FF000000"/>
            <rFont val="Calibri"/>
            <family val="2"/>
            <charset val="1"/>
          </rPr>
          <t xml:space="preserve">Seges: </t>
        </r>
        <r>
          <rPr>
            <sz val="9"/>
            <color rgb="FF000000"/>
            <rFont val="Segoe UI"/>
            <family val="2"/>
            <charset val="1"/>
          </rPr>
          <t xml:space="preserve">apenas totaliza a previsão mensal de custos com 13° Salário, Férias e Adicional de Férias.
</t>
        </r>
      </text>
    </comment>
    <comment ref="B124" authorId="0" shapeId="0" xr:uid="{00000000-0006-0000-0000-00000D000000}">
      <text>
        <r>
          <rPr>
            <sz val="11"/>
            <color rgb="FF000000"/>
            <rFont val="Calibri"/>
            <family val="2"/>
            <charset val="1"/>
          </rPr>
          <t xml:space="preserve">Seges: </t>
        </r>
        <r>
          <rPr>
            <sz val="9"/>
            <color rgb="FF000000"/>
            <rFont val="Segoe UI"/>
            <family val="2"/>
            <charset val="1"/>
          </rPr>
          <t xml:space="preserve">Informar o percentual adequado à categoria profissional a ser contratada para a prestação do serviço.
</t>
        </r>
      </text>
    </comment>
    <comment ref="C134" authorId="0" shapeId="0" xr:uid="{00000000-0006-0000-0000-00000E000000}">
      <text>
        <r>
          <rPr>
            <sz val="11"/>
            <color rgb="FF000000"/>
            <rFont val="Calibri"/>
            <family val="2"/>
            <charset val="1"/>
          </rPr>
          <t xml:space="preserve">Seges: </t>
        </r>
        <r>
          <rPr>
            <sz val="9"/>
            <color rgb="FF000000"/>
            <rFont val="Segoe UI"/>
            <family val="2"/>
            <charset val="1"/>
          </rPr>
          <t xml:space="preserve">Corresponde ao somatório dos encargos para financiamento da seguridade social.
O percentual será alterado quando do preenchimento da aliquota do SAT/GIIL-RAT
</t>
        </r>
      </text>
    </comment>
    <comment ref="C143" authorId="0" shapeId="0" xr:uid="{00000000-0006-0000-0000-00000F000000}">
      <text>
        <r>
          <rPr>
            <sz val="11"/>
            <color rgb="FF000000"/>
            <rFont val="Calibri"/>
            <family val="2"/>
            <charset val="1"/>
          </rPr>
          <t xml:space="preserve">Seges: </t>
        </r>
        <r>
          <rPr>
            <sz val="9"/>
            <color rgb="FF000000"/>
            <rFont val="Segoe UI"/>
            <family val="2"/>
            <charset val="1"/>
          </rPr>
          <t xml:space="preserve">Alíquota mensal de depóstio à título de FGTS, conforme Lei n° 8.036, de 1990.
</t>
        </r>
      </text>
    </comment>
    <comment ref="A150" authorId="0" shapeId="0" xr:uid="{00000000-0006-0000-0000-000010000000}">
      <text>
        <r>
          <rPr>
            <sz val="11"/>
            <color rgb="FF000000"/>
            <rFont val="Calibri"/>
            <family val="2"/>
            <charset val="1"/>
          </rPr>
          <t xml:space="preserve">Seges: </t>
        </r>
        <r>
          <rPr>
            <sz val="9"/>
            <color rgb="FF000000"/>
            <rFont val="Segoe UI"/>
            <family val="2"/>
            <charset val="1"/>
          </rPr>
          <t xml:space="preserve">Totalização dos Encargos. Automatizada, desde que não haja alteração nas fórmulas e estrutura da planilha.
</t>
        </r>
      </text>
    </comment>
    <comment ref="B165" authorId="0" shapeId="0" xr:uid="{00000000-0006-0000-0000-000011000000}">
      <text>
        <r>
          <rPr>
            <sz val="11"/>
            <color rgb="FF000000"/>
            <rFont val="Calibri"/>
            <family val="2"/>
            <charset val="1"/>
          </rPr>
          <t xml:space="preserve">Seges: </t>
        </r>
        <r>
          <rPr>
            <sz val="9"/>
            <color rgb="FF000000"/>
            <rFont val="Segoe UI"/>
            <family val="2"/>
            <charset val="1"/>
          </rPr>
          <t xml:space="preserve">Valor da tarifa de transporte público praticada no município de prestação do serviço.
</t>
        </r>
      </text>
    </comment>
    <comment ref="D166" authorId="0" shapeId="0" xr:uid="{00000000-0006-0000-0000-000012000000}">
      <text>
        <r>
          <rPr>
            <sz val="11"/>
            <color rgb="FF000000"/>
            <rFont val="Calibri"/>
            <family val="2"/>
            <charset val="1"/>
          </rPr>
          <t xml:space="preserve">Seges: </t>
        </r>
        <r>
          <rPr>
            <sz val="9"/>
            <color rgb="FF000000"/>
            <rFont val="Segoe UI"/>
            <family val="2"/>
            <charset val="1"/>
          </rPr>
          <t xml:space="preserve">apenas sugerido, depende de disposições constantes na CCT.
</t>
        </r>
      </text>
    </comment>
    <comment ref="C174" authorId="0" shapeId="0" xr:uid="{00000000-0006-0000-0000-000013000000}">
      <text>
        <r>
          <rPr>
            <sz val="11"/>
            <color rgb="FF000000"/>
            <rFont val="Calibri"/>
            <family val="2"/>
            <charset val="1"/>
          </rPr>
          <t xml:space="preserve">Seges: exemplificativo... </t>
        </r>
        <r>
          <rPr>
            <sz val="9"/>
            <color rgb="FF000000"/>
            <rFont val="Segoe UI"/>
            <family val="2"/>
            <charset val="1"/>
          </rPr>
          <t xml:space="preserve">O desconto poderá ser proporcional, conforme disposto no art. 10 do Decreto n° 95.247, de 1987.
O órgão contatante deverá apreciar o comportamento das empresas prestadoras de serviço e ajustar, conforme necessidade.
</t>
        </r>
      </text>
    </comment>
    <comment ref="B194" authorId="0" shapeId="0" xr:uid="{00000000-0006-0000-0000-000014000000}">
      <text>
        <r>
          <rPr>
            <sz val="11"/>
            <color rgb="FF000000"/>
            <rFont val="Calibri"/>
            <family val="2"/>
            <charset val="1"/>
          </rPr>
          <t xml:space="preserve">Seges: </t>
        </r>
        <r>
          <rPr>
            <sz val="9"/>
            <color rgb="FF000000"/>
            <rFont val="Segoe UI"/>
            <family val="2"/>
            <charset val="1"/>
          </rPr>
          <t xml:space="preserve">Conforme estabelecido em Convenção Coletiva de Trabalho
</t>
        </r>
      </text>
    </comment>
    <comment ref="C195" authorId="0" shapeId="0" xr:uid="{00000000-0006-0000-0000-000015000000}">
      <text>
        <r>
          <rPr>
            <sz val="11"/>
            <color rgb="FF000000"/>
            <rFont val="Calibri"/>
            <family val="2"/>
            <charset val="1"/>
          </rPr>
          <t xml:space="preserve">Seges: </t>
        </r>
        <r>
          <rPr>
            <sz val="9"/>
            <color rgb="FF000000"/>
            <rFont val="Segoe UI"/>
            <family val="2"/>
            <charset val="1"/>
          </rPr>
          <t xml:space="preserve">apenas sugerido, depende de disposições constantes na CCT.
</t>
        </r>
      </text>
    </comment>
    <comment ref="C203" authorId="0" shapeId="0" xr:uid="{00000000-0006-0000-0000-000016000000}">
      <text>
        <r>
          <rPr>
            <sz val="11"/>
            <color rgb="FF000000"/>
            <rFont val="Calibri"/>
            <family val="2"/>
            <charset val="1"/>
          </rPr>
          <t xml:space="preserve">Seges: </t>
        </r>
        <r>
          <rPr>
            <sz val="9"/>
            <color rgb="FF000000"/>
            <rFont val="Segoe UI"/>
            <family val="2"/>
            <charset val="1"/>
          </rPr>
          <t xml:space="preserve">Observar desconto informado em Convenção Coletiva.
</t>
        </r>
      </text>
    </comment>
    <comment ref="B204" authorId="0" shapeId="0" xr:uid="{00000000-0006-0000-0000-000017000000}">
      <text>
        <r>
          <rPr>
            <sz val="11"/>
            <color rgb="FF000000"/>
            <rFont val="Calibri"/>
            <family val="2"/>
            <charset val="1"/>
          </rPr>
          <t xml:space="preserve">Seges: </t>
        </r>
        <r>
          <rPr>
            <sz val="9"/>
            <color rgb="FF000000"/>
            <rFont val="Segoe UI"/>
            <family val="2"/>
            <charset val="1"/>
          </rPr>
          <t>Observar Convenção Coletiva sobre base de cálculo, habitualmente o desconto é sobre o valor do benefício concedido.</t>
        </r>
      </text>
    </comment>
    <comment ref="A242" authorId="0" shapeId="0" xr:uid="{00000000-0006-0000-0000-000018000000}">
      <text>
        <r>
          <rPr>
            <sz val="11"/>
            <color rgb="FF000000"/>
            <rFont val="Calibri"/>
            <family val="2"/>
            <charset val="1"/>
          </rPr>
          <t xml:space="preserve">Seges: </t>
        </r>
        <r>
          <rPr>
            <sz val="9"/>
            <color rgb="FF000000"/>
            <rFont val="Segoe UI"/>
            <family val="2"/>
            <charset val="1"/>
          </rPr>
          <t>Apenas totaliza os custos efetivos com benefícios mensais do trabalhador.
Automatizada, desde que não haja alteração de fórmulas ou estrutura da planilha</t>
        </r>
      </text>
    </comment>
    <comment ref="A253" authorId="0" shapeId="0" xr:uid="{00000000-0006-0000-0000-000019000000}">
      <text>
        <r>
          <rPr>
            <sz val="11"/>
            <color rgb="FF000000"/>
            <rFont val="Calibri"/>
            <family val="2"/>
            <charset val="1"/>
          </rPr>
          <t xml:space="preserve">Seges: </t>
        </r>
        <r>
          <rPr>
            <sz val="9"/>
            <color rgb="FF000000"/>
            <rFont val="Segoe UI"/>
            <family val="2"/>
            <charset val="1"/>
          </rPr>
          <t xml:space="preserve">Totaliza o módulo 2, com somatória de 13° salário, férias, adicional, encargos e benefícios.
</t>
        </r>
      </text>
    </comment>
    <comment ref="B268" authorId="0" shapeId="0" xr:uid="{00000000-0006-0000-0000-00001A000000}">
      <text>
        <r>
          <rPr>
            <sz val="11"/>
            <color rgb="FF000000"/>
            <rFont val="Calibri"/>
            <family val="2"/>
            <charset val="1"/>
          </rPr>
          <t xml:space="preserve">Seges: exemplificativo
</t>
        </r>
        <r>
          <rPr>
            <sz val="9"/>
            <color rgb="FF000000"/>
            <rFont val="Segoe UI"/>
            <family val="2"/>
            <charset val="1"/>
          </rPr>
          <t xml:space="preserve">Para o modelo utiliza-se probabilidade de 45% de API e 55% de APT. Observar fórmula.
O percentual de probabilidade de ocorrência deverá ser avaliado pelo órgão contratante, mediante histórico das contratações, ajustando a planilha ao caso em concreto.
</t>
        </r>
      </text>
    </comment>
    <comment ref="A357" authorId="0" shapeId="0" xr:uid="{00000000-0006-0000-0000-00001B000000}">
      <text>
        <r>
          <rPr>
            <sz val="11"/>
            <color rgb="FF000000"/>
            <rFont val="Calibri"/>
            <family val="2"/>
            <charset val="1"/>
          </rPr>
          <t xml:space="preserve">Seges:
</t>
        </r>
        <r>
          <rPr>
            <sz val="9"/>
            <color rgb="FF000000"/>
            <rFont val="Segoe UI"/>
            <family val="2"/>
            <charset val="1"/>
          </rPr>
          <t>Totaliza o custo estimado a ser provisionado mensalmente. Está automatizada, desde que não haja alteração de fórmulas e/ou estrutura da planilha.</t>
        </r>
      </text>
    </comment>
    <comment ref="B371" authorId="0" shapeId="0" xr:uid="{00000000-0006-0000-0000-00001C000000}">
      <text>
        <r>
          <rPr>
            <sz val="11"/>
            <color rgb="FF000000"/>
            <rFont val="Calibri"/>
            <family val="2"/>
            <charset val="1"/>
          </rPr>
          <t xml:space="preserve">Seges: </t>
        </r>
        <r>
          <rPr>
            <sz val="9"/>
            <color rgb="FF000000"/>
            <rFont val="Segoe UI"/>
            <family val="2"/>
            <charset val="1"/>
          </rPr>
          <t xml:space="preserve">Probabilidade de ocorrência de ausência do profissional residente quando será necessária a presença de um repositor. O órgão deverá observar o histórico das contratações anteriores para estimar tais probabilidades.
</t>
        </r>
      </text>
    </comment>
    <comment ref="C371" authorId="0" shapeId="0" xr:uid="{00000000-0006-0000-0000-00001D000000}">
      <text>
        <r>
          <rPr>
            <sz val="11"/>
            <color rgb="FF000000"/>
            <rFont val="Calibri"/>
            <family val="2"/>
            <charset val="1"/>
          </rPr>
          <t xml:space="preserve">Segesl: </t>
        </r>
        <r>
          <rPr>
            <sz val="9"/>
            <color rgb="FF000000"/>
            <rFont val="Segoe UI"/>
            <family val="2"/>
            <charset val="1"/>
          </rPr>
          <t xml:space="preserve">Duração computada em dias, conforme previsão em legislação.
</t>
        </r>
      </text>
    </comment>
    <comment ref="A386" authorId="0" shapeId="0" xr:uid="{00000000-0006-0000-0000-00001E000000}">
      <text>
        <r>
          <rPr>
            <sz val="11"/>
            <color rgb="FF000000"/>
            <rFont val="Calibri"/>
            <family val="2"/>
            <charset val="1"/>
          </rPr>
          <t xml:space="preserve">Seges: </t>
        </r>
        <r>
          <rPr>
            <sz val="9"/>
            <color rgb="FF000000"/>
            <rFont val="Segoe UI"/>
            <family val="2"/>
            <charset val="1"/>
          </rPr>
          <t>Esta tabela apresenta o resumo dos dias prováveis de ausência, quando seria necessária a presença de um profissional repositor.
Seu cálculo está automatizado mediante preenchimento da tabela anterior.</t>
        </r>
      </text>
    </comment>
    <comment ref="A389" authorId="0" shapeId="0" xr:uid="{00000000-0006-0000-0000-00001F000000}">
      <text>
        <r>
          <rPr>
            <sz val="11"/>
            <color rgb="FF000000"/>
            <rFont val="Calibri"/>
            <family val="2"/>
            <charset val="1"/>
          </rPr>
          <t xml:space="preserve">Seges: </t>
        </r>
        <r>
          <rPr>
            <sz val="9"/>
            <color rgb="FF000000"/>
            <rFont val="Segoe UI"/>
            <family val="2"/>
            <charset val="1"/>
          </rPr>
          <t xml:space="preserve">este ítem destina-se ao cálculo do custo do empregado substituto que virá cobrir o período de férias do residente, portanto, não se confunde com o direito ao pagamento de férias daquele.
Desde que não haja alteração de fórmulas e/ou estrutura da planilha.
</t>
        </r>
      </text>
    </comment>
    <comment ref="A415" authorId="0" shapeId="0" xr:uid="{00000000-0006-0000-0000-000020000000}">
      <text>
        <r>
          <rPr>
            <sz val="11"/>
            <color rgb="FF000000"/>
            <rFont val="Calibri"/>
            <family val="2"/>
            <charset val="1"/>
          </rPr>
          <t xml:space="preserve">Seges: </t>
        </r>
        <r>
          <rPr>
            <sz val="9"/>
            <color rgb="FF000000"/>
            <rFont val="Segoe UI"/>
            <family val="2"/>
            <charset val="1"/>
          </rPr>
          <t xml:space="preserve">Tabela automatizada para cálculo do custo mensal com reposição do profissional ausente, mediante preenchimento das anteriores. Desde que não haja alteração de fórmulas e/ou estrutura da planilha.
</t>
        </r>
      </text>
    </comment>
    <comment ref="A441" authorId="0" shapeId="0" xr:uid="{00000000-0006-0000-0000-000021000000}">
      <text>
        <r>
          <rPr>
            <sz val="11"/>
            <color rgb="FF000000"/>
            <rFont val="Calibri"/>
            <family val="2"/>
            <charset val="1"/>
          </rPr>
          <t>Seges:</t>
        </r>
        <r>
          <rPr>
            <sz val="9"/>
            <color rgb="FF000000"/>
            <rFont val="Segoe UI"/>
            <family val="2"/>
            <charset val="1"/>
          </rPr>
          <t xml:space="preserve"> Esta tabela totaliza os custos com reposição de profissional ausente e está automatizada mediante preenchimento das anteriores. Desde que não haja alteração de fórmulas e/ou estrutura da planilha.</t>
        </r>
      </text>
    </comment>
    <comment ref="D453" authorId="0" shapeId="0" xr:uid="{00000000-0006-0000-0000-000022000000}">
      <text>
        <r>
          <rPr>
            <sz val="11"/>
            <color rgb="FF000000"/>
            <rFont val="Calibri"/>
            <family val="2"/>
            <charset val="1"/>
          </rPr>
          <t>Seges:</t>
        </r>
        <r>
          <rPr>
            <sz val="9"/>
            <color rgb="FF000000"/>
            <rFont val="Segoe UI"/>
            <family val="2"/>
            <charset val="1"/>
          </rPr>
          <t xml:space="preserve"> todos os itens relacionados a insumos deverão ser objeto de pesquisa de preços conforme diretrizes da Instrução Normativa específica (IN n° 3, de 20 de abril de 2017).
</t>
        </r>
      </text>
    </comment>
    <comment ref="A512" authorId="0" shapeId="0" xr:uid="{00000000-0006-0000-0000-000023000000}">
      <text>
        <r>
          <rPr>
            <sz val="11"/>
            <color rgb="FF000000"/>
            <rFont val="Calibri"/>
            <family val="2"/>
            <charset val="1"/>
          </rPr>
          <t xml:space="preserve">Seges: </t>
        </r>
        <r>
          <rPr>
            <sz val="9"/>
            <color rgb="FF000000"/>
            <rFont val="Segoe UI"/>
            <family val="2"/>
            <charset val="1"/>
          </rPr>
          <t xml:space="preserve">Nesta tabela poderão ser informados os percentuais previstos de Custos Indiretos, Tributos e Lucro separadamente para permitir o cálculo automático segundo metodologia Seges. Desde que não haja alteração de modelo da planilha e de fórmulas.
</t>
        </r>
      </text>
    </comment>
    <comment ref="A537" authorId="0" shapeId="0" xr:uid="{00000000-0006-0000-0000-000024000000}">
      <text>
        <r>
          <rPr>
            <sz val="11"/>
            <color rgb="FF000000"/>
            <rFont val="Calibri"/>
            <family val="2"/>
            <charset val="1"/>
          </rPr>
          <t xml:space="preserve">Seges: </t>
        </r>
        <r>
          <rPr>
            <sz val="9"/>
            <color rgb="FF000000"/>
            <rFont val="Segoe UI"/>
            <family val="2"/>
            <charset val="1"/>
          </rPr>
          <t>Esta tabela totaliza o custo do trabalhador e está automatizada, desde que não haja alteração nas formulas e no modelo da presente planilha. Ajustes necessários são responsailidade do órgão contratante, por quem deverão ser conferidos.</t>
        </r>
      </text>
    </comment>
  </commentList>
</comments>
</file>

<file path=xl/sharedStrings.xml><?xml version="1.0" encoding="utf-8"?>
<sst xmlns="http://schemas.openxmlformats.org/spreadsheetml/2006/main" count="2355" uniqueCount="559">
  <si>
    <t>PLANILHA DE CUSTOS E FORMAÇÃO DE PREÇOS</t>
  </si>
  <si>
    <t xml:space="preserve">MODELO DE FORMAÇÃO DE CUSTO MENSAL PARA UM EMPREGADO </t>
  </si>
  <si>
    <t>* A planilha de custos e formação de preços é ferramenta de apoio à realização de estimativas da contratação e para a análise das propostas na fase de pregão e nas prorrogações contratuais.
* O modelo disponibilizado na Instrução Normativa n° 5, de 26 de maio de 2017, é inspiracional, devendo ser adaptado pelo órgão ou entidade contratante às suas necessidades.
* A presente proposta visa, tão somente, auxiliar aos órgão que não possuam um modelo definido na formatação dos cálculos de direitos trabalhistas para estimativas de contratos de prestação de serviços, observando as disposições da Consolidação das Leis do Trabalho - CLT e das Convenções Coletivas de Trabalho - CCT (sendo válidos, ainda, os acordos e dissídios coletivos).
* É responsábilidade do usuário que optar pela utilização deste modelo a conferência das fórmulas automatizadas em conformidade com as dispoções de CLT e CCT, para minimizar o risco de equívocos no cômputo das previsões financeiras.
* Dúvidas sobre a metodologia de cálculo poderão ser esclarecidas com a leitura dos Cadernos Técnicos de divulgação de valores limites em: https://www.comprasgovernamentais.gov.br/index.php/cadernos-tecnicos-e-valores-limites.</t>
  </si>
  <si>
    <t>MÓDULO 1 - REMUNERAÇÃO</t>
  </si>
  <si>
    <t>* A remuneração é definida no art. 457 da Consolidação das Leis do Trabalho. 
* É composta por Salário Base, Adicionais (noturno, de insalubridade ou periculosidade) e gratificações, quando houver.</t>
  </si>
  <si>
    <t>SALÁRIO BASE</t>
  </si>
  <si>
    <t>* O Salário Base vem definido na Convenção Coletiva de Trabalho da categoria profissional a ser contratada para o objeto da prestação de serviço. 
* O contratante deverá observar se a CCT abrange o município de prestação de serviço e se está vigente.</t>
  </si>
  <si>
    <t>Cargo A</t>
  </si>
  <si>
    <t>Cargo B</t>
  </si>
  <si>
    <t>GRATIFICAÇÃO DE FUNÇÃO</t>
  </si>
  <si>
    <t>* Gratificação de função, quando houver, virá informada na Convenção Coletiva de Trabalho da categoria profissional a ser contratada. 
* O órgão contrantante deverá observar, além da existência de gratificação, se esta incidirá sobre os adicionais, devendo adaptar a planilha ao caso em concreto.
*  Para o presente modelo foi considerada gratificação como percentual sobre o salário base e sem incidência sobre os adicionais (noturno, periculosidade ou insalubridade).</t>
  </si>
  <si>
    <t>Categoria</t>
  </si>
  <si>
    <t>Base de cálculo</t>
  </si>
  <si>
    <t>Percentual</t>
  </si>
  <si>
    <t>Valor da Gratificação</t>
  </si>
  <si>
    <t>ADICIONAIS (periculosidade ou insalubridade, se houver)</t>
  </si>
  <si>
    <t xml:space="preserve">* Os adicionais de periculosidade ou insalubridade, em conformidade com os art. 192 e 193 da CLT, dependem da natureza do serviço a ser prestado. 
* O órgão contrantante deverá observar, além da existência de previsão em CLT, se há informações na Convenção Coletiva de Trabalho acerca dos adicionais, bem como seu percentual e a base de cálculo, devendo adaptar a planilha ao caso em concreto. </t>
  </si>
  <si>
    <t>ADICIONAL DE XXX</t>
  </si>
  <si>
    <t>Valor</t>
  </si>
  <si>
    <t>Cargo A (12x36 Diurno)</t>
  </si>
  <si>
    <t>Cargo A (12x36 Noturno)</t>
  </si>
  <si>
    <t>Cargo A Cargo A (44h semanais)</t>
  </si>
  <si>
    <t>Cargo B (12x36 Diurno)</t>
  </si>
  <si>
    <t>Cargo B (12x36 Noturno)</t>
  </si>
  <si>
    <t>Cargo B (44h semanais)</t>
  </si>
  <si>
    <t>ADICIONAL NOTURNO</t>
  </si>
  <si>
    <t xml:space="preserve">* O Adicional Noturno e a Hora Noturna Reduzida, conforme art. 73 da CLT, serão pagos entre 22h e 5h do dia seguinte, sem prorrogação quando da jornada 12x36h.
* O órgão contrantante deverá observar, além da existência do previsto em CLT, se há informações na Convenção Coletiva de Trabalho acerca da existência do percentual de adicional noturno, bem como se haverá pagamento de hora noturna reduzida e adaptar a planilha ao caso em concreto. </t>
  </si>
  <si>
    <t>Base de Cálculo</t>
  </si>
  <si>
    <t>Proporção</t>
  </si>
  <si>
    <t>HORA NOTURNA REDUZIDA</t>
  </si>
  <si>
    <t>ADICIONAL POR TRABALHO NOTURNO</t>
  </si>
  <si>
    <t>Adicional Noturno</t>
  </si>
  <si>
    <t>Hora Noturna
Reduzida</t>
  </si>
  <si>
    <t>ADICIONAL XXX</t>
  </si>
  <si>
    <t>* Em caso de previsão de outros adicionais em Convenção Coletiva de Trabalho o órgão poderá utilizar este campo.</t>
  </si>
  <si>
    <t>Cargo A (44h semanais)</t>
  </si>
  <si>
    <t>Este quadro totaliza a remuneração devida ao trabalhador, conforme previsão da Consolidação das Leis do Trabalho e valores disponíveis na Convenção Coletiva para a categoria</t>
  </si>
  <si>
    <t>Salário Base</t>
  </si>
  <si>
    <t>Gratificação de função</t>
  </si>
  <si>
    <t>Adicional de Periculosidade ou Insalubridade</t>
  </si>
  <si>
    <t>Adicional XXX</t>
  </si>
  <si>
    <t>Total</t>
  </si>
  <si>
    <t>MÓDULO 2 - ENCARGOS E BENEFÍCIOS (ANUAIS, MENSAIS E DIÁRIOS)</t>
  </si>
  <si>
    <t>SUBMÓDULO 2.1 – 13° SALÁRIO, FÉRIAS E ADICIONAL DE FÉRIAS</t>
  </si>
  <si>
    <t>13° SALÁRIO
Previsto no Decreto 57.155, de 1965.</t>
  </si>
  <si>
    <t>Provisionamento Mensal</t>
  </si>
  <si>
    <t>FÉRIAS
Previsto no art. 7° da Constituição Federal</t>
  </si>
  <si>
    <t>ADICIONAL DE FÉRIAS - 1/3 CONSTITUCIONAL</t>
  </si>
  <si>
    <t>Alíquota Adicional</t>
  </si>
  <si>
    <t>13° Salário</t>
  </si>
  <si>
    <t xml:space="preserve">Férias </t>
  </si>
  <si>
    <t>1/3 Constitucional</t>
  </si>
  <si>
    <t>SUBMÓDULO 2.2 - ENCARGOS PREVIDENCIÁRIOS E FGTS</t>
  </si>
  <si>
    <t>* Previsto no art. 195 da Constituição Federal. 
* Os percentuais informados não são taxativos e deverão observar o enquadramento real das empresas prestadoras de serviço, em especial no que diz respeito ao SAT-GIIL/RAT.</t>
  </si>
  <si>
    <t>COMPOSIÇÃO DO GPS E FGTS</t>
  </si>
  <si>
    <t>Encargos</t>
  </si>
  <si>
    <t>INSS - empregador</t>
  </si>
  <si>
    <t>Salário-Educação</t>
  </si>
  <si>
    <t>SAT- GIL/RAT</t>
  </si>
  <si>
    <t>SESC</t>
  </si>
  <si>
    <t>SENAC</t>
  </si>
  <si>
    <t>SEBRAE</t>
  </si>
  <si>
    <t>INCRA</t>
  </si>
  <si>
    <t>FGTS</t>
  </si>
  <si>
    <t>TOTAL</t>
  </si>
  <si>
    <t>GPS - GUIA DA PREVIDÊNCIA SOCIAL</t>
  </si>
  <si>
    <t>FGTS - FUNDO DE GARANTIA POR TEMPO DE SERVIÇO</t>
  </si>
  <si>
    <t>GPS</t>
  </si>
  <si>
    <t>SUBMÓDULO 2.3 - BENEFÍCIOS MENSAIS E DIÁRIOS</t>
  </si>
  <si>
    <t>* O cálculo de benefícios mensais e diários dependerá das disposições constantes em Convenção Coletiva de Trabalho sobre os direitos negociados aos trabalhadores, observando sempre o custo efetivo a ser suportado pela Administração no contrato de prestação de serviços (descontados os valores arcados pelos empregados).</t>
  </si>
  <si>
    <t>VALE TRANSPORTE</t>
  </si>
  <si>
    <t>CUSTO DA PASSAGEM</t>
  </si>
  <si>
    <t>Vr. Unitário</t>
  </si>
  <si>
    <t xml:space="preserve">Vales por dia </t>
  </si>
  <si>
    <t>Dias efetivamente trabalhados</t>
  </si>
  <si>
    <t>Custo total</t>
  </si>
  <si>
    <t>DESCONTO DO VALE TRANSPORTE</t>
  </si>
  <si>
    <t>Proporcionalidade</t>
  </si>
  <si>
    <t>Desconto</t>
  </si>
  <si>
    <t>CUSTO EFETIVO DO VALE TRANSPORTE</t>
  </si>
  <si>
    <t>Valor do desconto</t>
  </si>
  <si>
    <t>Custo efetivo</t>
  </si>
  <si>
    <t>VALE ALIMENTAÇÃO/REFEIÇÃO</t>
  </si>
  <si>
    <t>Valor diário</t>
  </si>
  <si>
    <t>DESCONTO DO VALE ALIMENTAÇÃO/REFEIÇÃO</t>
  </si>
  <si>
    <t>CUSTO EFETIVO DO VALE ALIMENTAÇÃO/REFEIÇÃO</t>
  </si>
  <si>
    <r>
      <rPr>
        <b/>
        <sz val="12"/>
        <color rgb="FF000000"/>
        <rFont val="Times New Roman"/>
        <family val="1"/>
        <charset val="1"/>
      </rPr>
      <t xml:space="preserve">BENEFÍCIO XXX
</t>
    </r>
    <r>
      <rPr>
        <sz val="12"/>
        <color rgb="FFFF0000"/>
        <rFont val="Times New Roman"/>
        <family val="1"/>
        <charset val="1"/>
      </rPr>
      <t>Utilizar este campo em caso de outros benefícios previstos em Convenção Coletiva, sempre especificando o tipo, finalidade e previsão legal do mesmo.</t>
    </r>
  </si>
  <si>
    <t>BENEFÍCIO xxx</t>
  </si>
  <si>
    <r>
      <rPr>
        <b/>
        <sz val="12"/>
        <color rgb="FF000000"/>
        <rFont val="Times New Roman"/>
        <family val="1"/>
        <charset val="1"/>
      </rPr>
      <t xml:space="preserve">BENEFÍCIO YYY
</t>
    </r>
    <r>
      <rPr>
        <sz val="12"/>
        <color rgb="FFFF0000"/>
        <rFont val="Times New Roman"/>
        <family val="1"/>
        <charset val="1"/>
      </rPr>
      <t>Utilizar este campo em caso de outros benefícios previstos em Convenção Coletiva, sempre especificando o tipo, finalidade e previsão legal do mesmo.</t>
    </r>
  </si>
  <si>
    <t>BENEFÍCIO yyy</t>
  </si>
  <si>
    <t>Vale Transporte</t>
  </si>
  <si>
    <t>Vale Refeição</t>
  </si>
  <si>
    <t>Benefício x</t>
  </si>
  <si>
    <t>Benefício y</t>
  </si>
  <si>
    <t>Submódulo 2.1</t>
  </si>
  <si>
    <t>Submódulo 2.2</t>
  </si>
  <si>
    <t>Submódulo 2.3</t>
  </si>
  <si>
    <t>MÓDULO 3 - PROVISÃO PARA RESCISÃO</t>
  </si>
  <si>
    <t>* Este módulo destina-se a calcular o custo de possível desligamento de um empregado vinculado ao contrato de prestação de seviços. 
* Na metodologia Seges calcula-se uma probabilidade de ocorrência, por tipos de desligamentos, como fator de ponderação do custo total.</t>
  </si>
  <si>
    <t>PERCENTUAIS POR TIPO DE
 DESLIGAMENTO</t>
  </si>
  <si>
    <t>Tipos</t>
  </si>
  <si>
    <t>Demissão 
SEM  justa Causa</t>
  </si>
  <si>
    <t>SEM justa Causa
AP INDENIZADO</t>
  </si>
  <si>
    <t>SEM justa Causa 
AP TRABALHADO</t>
  </si>
  <si>
    <t>Demissão
 COM  justa Causa</t>
  </si>
  <si>
    <t>Desligamentos 
OUTROS TIPOS</t>
  </si>
  <si>
    <t>SUBMÓDULO 3.1 - AVISO PRÉVIO INDENIZADO</t>
  </si>
  <si>
    <t>* Quando ocorrer a demissão de uma trabalhador e a empresa não conceder prazo de aviso prévio, o trabalhador terá direito a receber o salário referente ao mês completo, conforme dispõe o art. 487 § 1º da CLT.
* A metodologia utilizada pela Seges computa todos os direitos do trabalhador, aplicando a proporcionalidade estimada de ocorrência de aviso prévio indenizado, relizando provisionamento mensal do custo.
* Estes custos deverão ser apreciados atentamente nos casos de prorrogaçao contratual para verificar a necessidade de sua renovação ou não.
* Deverão, ainda, ser obsrvados os ditames da Lei nº 12.506, de 2011 e seus impactos no custo quando das prorrogações contratuais.</t>
  </si>
  <si>
    <t>AVISO PRÉVIO INDENIZADO</t>
  </si>
  <si>
    <t>MULTA DO FGTS E CONTRIBUIÇÃO SOCIAL SOBRE O AVISO PRÉVIO INDENIZADO</t>
  </si>
  <si>
    <t>Percentual da 
Multa</t>
  </si>
  <si>
    <t>SUBMÓDULO 3.1 - CUSTO DO AVISO PRÉVIO INDENIZADO</t>
  </si>
  <si>
    <t>SUBMÓDULO 3.2 - AVISO PRÉVIO TRABALHADO</t>
  </si>
  <si>
    <t>* Quando ocorrer a demissão de um trabalhador com aviso prévio, o trabalhador cumprirá os dias em atividade, e terá direito a receber o salário referente ao mês completo, conforme dispõe o art. 487 § 1º da CLT.
* A metodologia utilizada pela Seges computa todos os direitos do trabalhador, aplicando a proporcionalidade estimada de ocorrência de aviso prévio trabalhado, relizando provisionamento mensal do custo.
* Estes custos deverão ser apreciados atentamente nos casos de prorrogaçao contratual para verificar a necessidade de sua renovação ou não.
* Deverão, ainda, ser observados os ditames da Lei nº 12.506, de 2011, e seus impactos no custo quando das prorrogações contratuais.</t>
  </si>
  <si>
    <t>AVISO PRÉVIO TRABALHADO</t>
  </si>
  <si>
    <t>MULTA DO FGTS E CONTRIBUIÇÃO SOCIAL SOBRE O AVISO PRÉVIO TRABALHADO</t>
  </si>
  <si>
    <t>SUBMÓDULO 3.2 - CUSTO DO AVISO PRÉVIO TRABALHADO</t>
  </si>
  <si>
    <t>SUBMÓDULO 3.3 - DEMISSÃO POR JUSTA CAUSA</t>
  </si>
  <si>
    <t>*Na hipotese de demissão por justa causa o empregado perde o direito ao pagamento de 13° salário, férias e adicional de férias, como previsto no parágrafo único do art. 146 da CLT.
* Para estes casos,  na metodologia Seges, haverá o desconto dos valores que, por tratar-se de provisão mensal, deverão ser reduzidos da fatura da empresa contratada.
* Igualmente, o cômputo de custos com demissão por justa causa considera a probabilidade de ocorrência desta para provisionamento.</t>
  </si>
  <si>
    <t>BASE DE CÁLCULO PARA DEMISSÃO POR JUSTA CAUSA</t>
  </si>
  <si>
    <t>Valor provisionado do 13º Salário</t>
  </si>
  <si>
    <t>Valor provisionado das Férias</t>
  </si>
  <si>
    <t>Valor provisionado do Adicional de Férias</t>
  </si>
  <si>
    <t>SUBMÓDULO 3.3 - CUSTO DA DEMISSÃO COM JUSTA CAUSA</t>
  </si>
  <si>
    <t>Submódulo 3.1</t>
  </si>
  <si>
    <t>Submódulo 3.2</t>
  </si>
  <si>
    <t>Submódulo 3.3</t>
  </si>
  <si>
    <t>MÓDULO 4 - CUSTO DE REPOSIÇÃO DO PROFISSIONAL AUSENTE</t>
  </si>
  <si>
    <t>* O Custo de reposição do profissional ausente refere-se ao custo necessário para substituir, no posto de trabalho, o profissional residente quando estiver em gozo de férias ou no caso de um das ausências legais previstas no art 473 da Consolidação das Leis do Trabalho. 
* Na metodologia Seges utiliza-se uma probabilidade de ocorrência, mediante estatísticas da Relação Anual de Informações Sociais-2016 (RAIS/MTE), da Pesquisa Nacional por Amostra de Domicílios-2016 (PNAD/IBGE), do Registro Civil (IBGE)-2016.
* São computados, então, a probabilidade de dias de ausência para cobertura, conforme escala de trabalho mensal.
* Para jornadas jornadas 12x36h a necessidade de reposição incide somente em 50% do dias de ausência devido à escala. 
* Na jornada 44h computa-se somente a reposição nos dias úteis, portanto, 69,04% da ausência total.</t>
  </si>
  <si>
    <t>Porobabilidade de ocorrência de ausências legais, conforme previsão do art. 473 da Consolidação das Leis do Trabalho.</t>
  </si>
  <si>
    <t xml:space="preserve">Memória de Cálculo - número de dias de reposição do profissional ausente para cada evento </t>
  </si>
  <si>
    <t>Incidencia anual</t>
  </si>
  <si>
    <t>Duração Legal  
da Ausência</t>
  </si>
  <si>
    <t>12x36</t>
  </si>
  <si>
    <t>44h</t>
  </si>
  <si>
    <t>Proporção dias afetados</t>
  </si>
  <si>
    <t>Dias de reposição</t>
  </si>
  <si>
    <t>Férias</t>
  </si>
  <si>
    <t>Ausência justificada</t>
  </si>
  <si>
    <t>Acidente trabalho</t>
  </si>
  <si>
    <t>Afastamento por doença</t>
  </si>
  <si>
    <t>Consulta médica filho</t>
  </si>
  <si>
    <t>Óbitos na família</t>
  </si>
  <si>
    <t>Casamento</t>
  </si>
  <si>
    <t>Doação de sangue</t>
  </si>
  <si>
    <t>Testemunho</t>
  </si>
  <si>
    <t>Paternidade</t>
  </si>
  <si>
    <t>Maternidade</t>
  </si>
  <si>
    <t>Consulta pré-natal</t>
  </si>
  <si>
    <t>ESTIMATIVA DA NECESSIDADE DE REPOSIÇÃO DE PROFISSIONAL</t>
  </si>
  <si>
    <t>Composição</t>
  </si>
  <si>
    <t>ESCALAS -  Cargo A</t>
  </si>
  <si>
    <t xml:space="preserve"> 12 x 36 D</t>
  </si>
  <si>
    <t>12 x 36 N</t>
  </si>
  <si>
    <t>44 SEM</t>
  </si>
  <si>
    <t>Total Para reposição</t>
  </si>
  <si>
    <t>SUBMÓDULO 4.1 - AUSÊNCIAS LEGAIS</t>
  </si>
  <si>
    <t>* O Submódulo 4.1 destina-se ao cálculo do custo estimado para a reposição de ausências legais do empregado residente.
* Na metodologia Seges computa-se o custo total de um empregado, com direito à remuneração, 13° salário, férias, encargos e benefícios, bem como probabilidade de rescisão, para a base de cálculo do presente submódulo que, em seguida, servirá para estipular o custo diário de um profissional para a contratação. 
* Com base neste custo diário estima-se o custo mensal com reposição de profissional ausente.</t>
  </si>
  <si>
    <t>CUSTO DIÁRIO PARA O REPOSITOR</t>
  </si>
  <si>
    <t>Divisor do dia</t>
  </si>
  <si>
    <t>Custo diário</t>
  </si>
  <si>
    <t>Necessidade de Reposição</t>
  </si>
  <si>
    <t>Custo anual</t>
  </si>
  <si>
    <t>Custo mensal</t>
  </si>
  <si>
    <t>SUBMÓDULO 4.2 - INTRAJORNADA</t>
  </si>
  <si>
    <t>* O submódulo 4.2 destina-se a calcular o custo de um repositor para cobertura do tempo de concessão do intervalo para repouso e alimentação, previsto no art. 71 da Consolidação das Leis do Trabalho, ao empregado residente. 
* Na metodologia Seges, calcula-se o custo da hora de trabalho e multiplica-se pela necessidade de horas de cobertura no mês. 
* Por tratar-se de condição excepcional, dependerá de decisão do órgão contratante, bem como de disposições constantes da Convenção Coletiva quanto ao tempo de intervalo e ao adicional para pagamento.
* Não se computa custo de reposição intrajornada para supervisores por considerar que estes não realizam a cobertura de posto de trabalho e poderiam se ausentar durante o tempo previsto em lei, definição que também deverá ser objeto de apreciação pelos órgãos contratantes.</t>
  </si>
  <si>
    <t>CUSTO POR HORA DO REPOSITOR</t>
  </si>
  <si>
    <t>divisor de hora</t>
  </si>
  <si>
    <t>Valor da hora</t>
  </si>
  <si>
    <t>Necessidade de Reposição (horas)</t>
  </si>
  <si>
    <t>Submódulo 4.1</t>
  </si>
  <si>
    <t>Submódulo 4.2</t>
  </si>
  <si>
    <t>MÓDULO 5 - INSUMOS DE MÃO DE OBRA</t>
  </si>
  <si>
    <t xml:space="preserve">UNIFORMES - COMPOSIÇÃO - VALOR ANUAL </t>
  </si>
  <si>
    <t>Item</t>
  </si>
  <si>
    <t>qte</t>
  </si>
  <si>
    <t>Vr. Unitario</t>
  </si>
  <si>
    <t>Calça</t>
  </si>
  <si>
    <t>Camisa</t>
  </si>
  <si>
    <t>Sapato</t>
  </si>
  <si>
    <t>especificar demais itens</t>
  </si>
  <si>
    <t xml:space="preserve">Custo anual por Pessoa  </t>
  </si>
  <si>
    <t>UNIFORMES</t>
  </si>
  <si>
    <t xml:space="preserve">Custo mensal </t>
  </si>
  <si>
    <t xml:space="preserve">Equipamentos  </t>
  </si>
  <si>
    <t>Descrição</t>
  </si>
  <si>
    <t>Cotação</t>
  </si>
  <si>
    <t>Duração dos itens 
(vida útil)</t>
  </si>
  <si>
    <t>12x36 h</t>
  </si>
  <si>
    <t>44 horas</t>
  </si>
  <si>
    <t xml:space="preserve">Valor total </t>
  </si>
  <si>
    <t>CUSTO MENSAL DOS EQUIPAMENTOS</t>
  </si>
  <si>
    <t>Valor por empregado</t>
  </si>
  <si>
    <t>Custo com Uniformes</t>
  </si>
  <si>
    <t>Custo com Equipamentos</t>
  </si>
  <si>
    <t>MÓDULO 6 - CUSTOS INDIRETOS, TRIBUTOS E LUCRO</t>
  </si>
  <si>
    <t>INFORMAÇÃO DE PERCENTUAIS ESTIMADOS DE CITL</t>
  </si>
  <si>
    <t>Custos Indiretos</t>
  </si>
  <si>
    <t>Tributos</t>
  </si>
  <si>
    <t>Lucro</t>
  </si>
  <si>
    <t>RATEIO DO Cargo B</t>
  </si>
  <si>
    <t>* Para os casos em que há Supervisor e este não for contratado como um posto de trabalho, a exemplo dos serviços de vigilância patrimonial, seu custo deverá ser rateado pelo total de empregados supervisionados, conforme disposição do Anexo VII-D da Insrução Normativa n° 5, de 2017.</t>
  </si>
  <si>
    <t>RATEIO DA CHEFIA DE CAMPO</t>
  </si>
  <si>
    <t>Subordinados</t>
  </si>
  <si>
    <t>CUSTO DO TRABALHADOR</t>
  </si>
  <si>
    <t>CUSTO TOTAL POR TRABALHADOR</t>
  </si>
  <si>
    <t>Módulo</t>
  </si>
  <si>
    <t>12x36 Diurno</t>
  </si>
  <si>
    <t>12x36 Noturno</t>
  </si>
  <si>
    <t>44h Semanais</t>
  </si>
  <si>
    <t>Remuneração</t>
  </si>
  <si>
    <t>Encargos e Benefícios</t>
  </si>
  <si>
    <t>Rescisão</t>
  </si>
  <si>
    <t>Reposição do Profissional Ausente</t>
  </si>
  <si>
    <t>Insumos Diversos</t>
  </si>
  <si>
    <t>Custos Indiretos, Tributos e Lucro</t>
  </si>
  <si>
    <t>Rateio da Chefia de Campo</t>
  </si>
  <si>
    <t>Valor por Empregado</t>
  </si>
  <si>
    <t>Valor por Posto</t>
  </si>
  <si>
    <t>MODELO PARA A CONSOLIDAÇÃO E APRESENTAÇÃO DE PROPOSTAS</t>
  </si>
  <si>
    <t>Com ajustes após publicação da Lei n° 13.467, de 2017.</t>
  </si>
  <si>
    <t>1. DISCRIMINAÇÃO DOS SERVIÇOS (DADOS REFERENTES À CONTRATAÇÃO)</t>
  </si>
  <si>
    <t>A</t>
  </si>
  <si>
    <t>Nº do Processo</t>
  </si>
  <si>
    <t>B</t>
  </si>
  <si>
    <t xml:space="preserve">Modalidade Licitação </t>
  </si>
  <si>
    <t>C</t>
  </si>
  <si>
    <t>Data de apresentação da proposta (dia/mês/ano):</t>
  </si>
  <si>
    <t>D</t>
  </si>
  <si>
    <t>Município/UF</t>
  </si>
  <si>
    <t>E</t>
  </si>
  <si>
    <t>Número de meses de execução contratual:</t>
  </si>
  <si>
    <t>F</t>
  </si>
  <si>
    <t>Tipo de Serviço (mesmo serviço com características distintas)</t>
  </si>
  <si>
    <t>G</t>
  </si>
  <si>
    <t>Unidade de Medida</t>
  </si>
  <si>
    <t>H</t>
  </si>
  <si>
    <t>Classificação Brasileira de Ocupações (CBO)</t>
  </si>
  <si>
    <t>I</t>
  </si>
  <si>
    <t>Salário Normativo da Categoria Profissional</t>
  </si>
  <si>
    <t>J</t>
  </si>
  <si>
    <t>Categoria Profissional (vinculada à execução contratual)</t>
  </si>
  <si>
    <t>K</t>
  </si>
  <si>
    <t>Ano Acordo, Convenção ou Dissídio Coletivo</t>
  </si>
  <si>
    <t>L</t>
  </si>
  <si>
    <t>Nº de registro do Acordo, Convenção ou Dissídio Coletivo</t>
  </si>
  <si>
    <t>M</t>
  </si>
  <si>
    <t>Data-Base da Categoria (dia/mês/ano)</t>
  </si>
  <si>
    <t>Módulo 1 - Composição da Remuneração</t>
  </si>
  <si>
    <t>PROPOSTA</t>
  </si>
  <si>
    <t>Composição da Remuneração</t>
  </si>
  <si>
    <t>Valor (R$)</t>
  </si>
  <si>
    <t>Salário-Base</t>
  </si>
  <si>
    <t>Adicional de Assiduidade</t>
  </si>
  <si>
    <t>Módulo 2 - Encargos e Benefícios Anuais, Mensais e Diários</t>
  </si>
  <si>
    <t xml:space="preserve">BASE DE CÁLCULO PARA O MÓDULO 2.1: </t>
  </si>
  <si>
    <t xml:space="preserve"> MÓDULO 1</t>
  </si>
  <si>
    <t>Submódulo 2.1 - 13º (décimo terceiro) Salário, Férias e Adicional de Férias</t>
  </si>
  <si>
    <t>2.1</t>
  </si>
  <si>
    <t>13º (décimo terceiro) Salário, Férias e Adicional de Férias</t>
  </si>
  <si>
    <t>Percentual (%)</t>
  </si>
  <si>
    <t>13º (décimo terceiro) Salário</t>
  </si>
  <si>
    <t>Adicional de Férias</t>
  </si>
  <si>
    <t>BASE DE CÁLCULO PARA O MÓDULO 2.2:</t>
  </si>
  <si>
    <t xml:space="preserve"> MÓDULO 2.1</t>
  </si>
  <si>
    <t>Submódulo 2.2 - Encargos Previdenciários (GPS), Fundo de Garantia por Tempo de Serviço (FGTS) e outras contribuições.</t>
  </si>
  <si>
    <t>2.2</t>
  </si>
  <si>
    <t>GPS, FGTS e outras contribuições</t>
  </si>
  <si>
    <t>INSS</t>
  </si>
  <si>
    <t>Salário Educação</t>
  </si>
  <si>
    <t>SESC ou SESI</t>
  </si>
  <si>
    <t>SENAI - SENAC</t>
  </si>
  <si>
    <t xml:space="preserve">Total </t>
  </si>
  <si>
    <t>Submódulo 2.3 - Benefícios Mensais e Diários.</t>
  </si>
  <si>
    <t>2.3</t>
  </si>
  <si>
    <t>Benefícios Mensais e Diários</t>
  </si>
  <si>
    <t>A.1</t>
  </si>
  <si>
    <t>Auxílio Transporte Bruto</t>
  </si>
  <si>
    <t>A.2</t>
  </si>
  <si>
    <t>A.3</t>
  </si>
  <si>
    <t>Auxílio Transporte Líquido ( A.1 - A.2 )</t>
  </si>
  <si>
    <t>B.1</t>
  </si>
  <si>
    <t>Auxílio-Refeição/Alimentação Bruto</t>
  </si>
  <si>
    <t>B.2</t>
  </si>
  <si>
    <t>B.3</t>
  </si>
  <si>
    <t>Auxílio-Refeição/Alimentação Líquido  ( B.1 - B.2 )</t>
  </si>
  <si>
    <t>Quadro-Resumo do Módulo 2 - Encargos e Benefícios anuais, mensais e diários</t>
  </si>
  <si>
    <t>Encargos e Benefícios Anuais, Mensais e Diários</t>
  </si>
  <si>
    <t>MÓDULO 2.1</t>
  </si>
  <si>
    <t>Módulo 3 - Provisão para Rescisão</t>
  </si>
  <si>
    <t>Provisão para Rescisão</t>
  </si>
  <si>
    <t>Aviso Prévio Indenizado</t>
  </si>
  <si>
    <t>Incidência do FGTS sobre o Aviso Prévio Indenizado</t>
  </si>
  <si>
    <t>Multa do FGTS e contribuição social sobre o Aviso Prévio Indenizado</t>
  </si>
  <si>
    <t>Aviso Prévio Trabalhado</t>
  </si>
  <si>
    <t>Incidência de GPS, FGTS e outras contribuições sobre o Aviso Prévio Trabalhado</t>
  </si>
  <si>
    <t>Multa do FGTS e contribuição social sobre o Aviso Prévio Trabalhado</t>
  </si>
  <si>
    <t>BASE DE CÁLCULO PARA O MÓDULO 4: 
MÓDULO 1 + MÓDULO 2.1 + (MÓDULO 2.3 - Aux. Transp. Liq. - Aux. Alimentação Liq.) + MÓDULO 3</t>
  </si>
  <si>
    <t>MÓDULO 1</t>
  </si>
  <si>
    <t>MÓDULO 2.3*</t>
  </si>
  <si>
    <t>MÓDULO 3</t>
  </si>
  <si>
    <t xml:space="preserve">TOTAL </t>
  </si>
  <si>
    <t>Módulo 4 - Custo de Reposição do Profissional Ausente</t>
  </si>
  <si>
    <t>Submódulo 4.1 - Substituto nas Ausências Legais</t>
  </si>
  <si>
    <t>4.1</t>
  </si>
  <si>
    <t>Ausências Legais</t>
  </si>
  <si>
    <t>Substituto na cobertura de Férias</t>
  </si>
  <si>
    <t>Substituto na cobertura de Ausências Legais</t>
  </si>
  <si>
    <t>Substituto na cobertura de Licença-Paternidade</t>
  </si>
  <si>
    <t>Substituto na cobertura de Ausência por acidente de trabalho</t>
  </si>
  <si>
    <t>Substituto na cobertura de Afastamento Maternidade</t>
  </si>
  <si>
    <t>Substituto na cobertura de Outras ausências (especificar)</t>
  </si>
  <si>
    <t>Módulo 5 - Insumos Diversos</t>
  </si>
  <si>
    <t>BASE DE CÁLCULO PARA O CUSTO INDIRETO: MÓDULO 1 + MÓDULO 2 + MÓDULO 3 + MÓDULO 4 + MÓDULO 5</t>
  </si>
  <si>
    <t>MÓDULO 2</t>
  </si>
  <si>
    <t>MÓDULO 4</t>
  </si>
  <si>
    <t>MÓDULO 5</t>
  </si>
  <si>
    <t>BASE DE CÁLCULO PARA O LUCRO: 
MÓDULO 1 + MÓDULO 2 + MÓDULO 3 + MÓDULO 4 + MÓDULO 5 + CUSTO INDIRETO</t>
  </si>
  <si>
    <t>CUSTO INDIRETO</t>
  </si>
  <si>
    <t>Módulo 6 - Custos Indiretos, Tributos e Lucro</t>
  </si>
  <si>
    <t xml:space="preserve">  FATURAMENTO </t>
  </si>
  <si>
    <t>PIS</t>
  </si>
  <si>
    <t>COFINS</t>
  </si>
  <si>
    <t>ISSQN</t>
  </si>
  <si>
    <t>2. QUADRO-RESUMO DO CUSTO POR EMPREGADO</t>
  </si>
  <si>
    <t>Mão de obra vinculada à execução contratual (valor por empregado)</t>
  </si>
  <si>
    <t>Subtotal (A + B +C+ D+E)</t>
  </si>
  <si>
    <t>Módulo 6 – Custos Indiretos, Tributos e Lucro</t>
  </si>
  <si>
    <t xml:space="preserve">Valor Total por Empregado </t>
  </si>
  <si>
    <t>Lucro (6,79%) Antes do IRPJ e CSLL</t>
  </si>
  <si>
    <r>
      <t xml:space="preserve">BASE DE CÁLCULO DOS TRIBUTOS  = </t>
    </r>
    <r>
      <rPr>
        <b/>
        <sz val="10"/>
        <color rgb="FF000000"/>
        <rFont val="Times New Roman"/>
        <family val="1"/>
      </rPr>
      <t xml:space="preserve">( Faturamento / ( 1 - % Tributos ) </t>
    </r>
  </si>
  <si>
    <r>
      <rPr>
        <b/>
        <sz val="8"/>
        <color rgb="FF000000"/>
        <rFont val="Times New Roman"/>
        <family val="1"/>
      </rPr>
      <t>Memória de Calculo:</t>
    </r>
    <r>
      <rPr>
        <sz val="8"/>
        <color rgb="FF000000"/>
        <rFont val="Times New Roman"/>
        <family val="1"/>
      </rPr>
      <t xml:space="preserve">
Para cálculos do itens 2.1 (A.B): Calculo mensal representando 12 meses, logo, 1/12 (um doze avos), (100%/12)=8,333% (100% remuneração/12 meses)
Para cálculo do item 2.1.C: O adicional de férias corresponde a 1/3 da remuneração mensal, logo, 100%/3/12=2,7778%</t>
    </r>
  </si>
  <si>
    <t>Nota Explicativa: Módulo de preenchimento conforme regime de enquadramento da empresa.</t>
  </si>
  <si>
    <t>RAT X FAP (Riscos ambientais no trabalho x Fator acidentário de prevenção)</t>
  </si>
  <si>
    <t xml:space="preserve">Nos módulos preenchidos foram considerados os maiores indices percentuais e considerando que a empresa não esteje enquadrada no Simples Nacional.
</t>
  </si>
  <si>
    <t>Programa de Assistencia Social</t>
  </si>
  <si>
    <t>Outros</t>
  </si>
  <si>
    <t>Benefícios Mensais e Diários (Submódulo 2.3)</t>
  </si>
  <si>
    <t>GPS, FGTS e outras contribuições (Submódulo 2.2)</t>
  </si>
  <si>
    <t>13º (décimo terceiro) Salário, Férias e Adicional de Férias (Submódulo 2.1)</t>
  </si>
  <si>
    <t>BASE DE CÁLCULO PARA O MÓDULO 3:
(Composição da remuneração + encargos)</t>
  </si>
  <si>
    <t xml:space="preserve">Item 3.A: 5,55% - Percentual de empregados demitidos que não trabalham durante o aviso prévio, acordão TCU nº 1.904/2007, 1/12= 1 mês não trabalhado/12
Item 3.B: 8% FGTS * 046% Aviso prévio indenizado = 0,037%
Item 3.C: 8% FGTS * 40% Valor multa FGTS * 5,55% Percentual de empregados demitidos) = 0,18%
Item 3.D: [( 1 (remuneração integral)/30 (dias)*7 (nº dias de aviso previo que se ausenta)/12 (meses)] = 1,94%
Item 3.E: (% total do submódulo 2.2) * ( % Item 3-D Aviso Previo Trabalhado)
Item 3.F: 8% aliquota FGTS * 40% valor multa FGTS trabalhado
</t>
  </si>
  <si>
    <r>
      <t>(-) Dedução do Vale Transporte</t>
    </r>
    <r>
      <rPr>
        <sz val="8"/>
        <color rgb="FF000000"/>
        <rFont val="Times New Roman"/>
        <family val="1"/>
      </rPr>
      <t xml:space="preserve"> (até 6% do salário base, não considerados horas extras e adicionais)</t>
    </r>
  </si>
  <si>
    <t>Item 4.1.B: (5,96 média de dias ausentes IBGE/365 dias ano) = 1,63%
Item 4.1.C: [(5 dias licença paternidade/30 dias)/12 meses]*0,015 média de trabalhadores que são pais durante o ano IBGE = 0,02%
Item 4.1.D: [(15 numero de dias que o empregado repousa)/30 dias mes)/12 meses]*8% média trabalhadores que sofrem acidente/ano IBGE= 0,33%
Item 4.1.E: [ 0,02 indice de ocorrencia IBGE (4 meses de licença maternidade) /12 meses]= 0,056%</t>
  </si>
  <si>
    <t>Item 6.A: Maximo 5% (Acordão TCU nº 1.753/2008)
Item 6.B: Maximo 6,79% (Fundação Instituto e Pesquisa FIA)</t>
  </si>
  <si>
    <r>
      <t xml:space="preserve">(-) Dedução do Auxílio-Refeição </t>
    </r>
    <r>
      <rPr>
        <sz val="8"/>
        <color rgb="FF000000"/>
        <rFont val="Times New Roman"/>
        <family val="1"/>
      </rPr>
      <t>(até 5% do valor do vale estipulado na CCT não considerados horas extras e adicionais)</t>
    </r>
  </si>
  <si>
    <t>Posto de Trabalho</t>
  </si>
  <si>
    <t>Item 2.3(A.1): Calculo do valor do vale transporte * 02 vales diarios (R$ 4,50) * 23 dias trabalhados (277 dias uteis e considerando os sabados meio periodos) /12 meses = 23 dias uteis mês
Item 2.3 (B.1): Valor etipulado conforme MT 000097/2023 - Clausula Décima Quinta</t>
  </si>
  <si>
    <r>
      <t>Obs.1:</t>
    </r>
    <r>
      <rPr>
        <sz val="10"/>
        <rFont val="Times New Roman"/>
        <family val="1"/>
      </rPr>
      <t xml:space="preserve"> Para os módulos 1,2,3,4 e 6 foram considerados as informações contidas na CCT MT 000097/2023 e Normas Trabalhistas vigentes tendo como parâmetro o disposto na Instrução Normativa Nº 01, DE 17 JANEIRO DE 2020 – SEPLAG/MT.</t>
    </r>
  </si>
  <si>
    <t>As Horas Extras foram calculadas sobre o salário-base dividido por 220 que chega-se ao valor da hora trabalhada, multiplicado por 50% ou 100%, sendo considerando o máximo de 40 horas extras de 50% e 16 horas extras de 100% mensais</t>
  </si>
  <si>
    <t>Nota: A licitante Microempresa ou Empresa de Pequeno Porte, optante pelo Simples Nacional, deverá preencher sua Planilha de Custos e Formação de Preços conforme o Regime Tributário que irá optar, por não poder beneficiar-se da condição de optante, estando sujeita à exclusão obrigatória do Simples Nacional a contar do mês seguinte ao da contratação, de acordo com o art. 17, inciso XII, o art. 30, inciso II e o art. 31, inciso II, da Lei Complementar nº 123, de 14 de dezembro de 2006 e alterações</t>
  </si>
  <si>
    <t xml:space="preserve">Memória de Calculo: Adc Assiduidade: Valor preenchido de acordo com CCT  
Cesta Básica: Valor conforme previsão na CCT
</t>
  </si>
  <si>
    <t>MT000097/2023</t>
  </si>
  <si>
    <t>VALOR TOTAL</t>
  </si>
  <si>
    <t>Adicional de Periculosidade</t>
  </si>
  <si>
    <t>Pregão Eletrônico Registro de Preços</t>
  </si>
  <si>
    <t>SEPLAG - Mato Grosso</t>
  </si>
  <si>
    <t>Jardineiro 40 HS</t>
  </si>
  <si>
    <t>Cesta Basica</t>
  </si>
  <si>
    <t>Uniformes</t>
  </si>
  <si>
    <t>Equipamento</t>
  </si>
  <si>
    <t>Material e Insumos</t>
  </si>
  <si>
    <t>Servente de Limpeza 30 HS</t>
  </si>
  <si>
    <t>Servente de Limpeza 40 HS</t>
  </si>
  <si>
    <t>Auxiliar de Jardineiro 30 HS</t>
  </si>
  <si>
    <t>Jardineiro 30 HS</t>
  </si>
  <si>
    <t>Auxiliar de Jardineiro 40 HS</t>
  </si>
  <si>
    <t>REGIÃO VIII</t>
  </si>
  <si>
    <r>
      <t xml:space="preserve">MUNICÍPIOS: </t>
    </r>
    <r>
      <rPr>
        <sz val="10"/>
        <rFont val="Arial"/>
        <family val="2"/>
      </rPr>
      <t>TANGARA DA SERRA/ PORTO ESTRELA/ BARRA DO BUGRES/ NOVA OLÍMPIA/ DENISE/ SANTO AFONSO/ CAMPO NOVO DO PARECIS/ BRASNORTE.</t>
    </r>
  </si>
  <si>
    <t>LOTE 07</t>
  </si>
  <si>
    <t>ITEM</t>
  </si>
  <si>
    <t>DESCRIÇÃO DO LOTE</t>
  </si>
  <si>
    <t>UNID</t>
  </si>
  <si>
    <t>VALOR UNITÁRIO DO POSTO (MENSAL)</t>
  </si>
  <si>
    <t>VALOR UNITÁRIO DO POSTO PARA 24 MESES (Ex24)</t>
  </si>
  <si>
    <t>QUANTIDADE POSTOS</t>
  </si>
  <si>
    <t>VALOR TOTAL DO ITEM PARA 24 MESES (FxG)</t>
  </si>
  <si>
    <t>SERVIÇO ESPECIALIZADO DE SERVENTE DE LIMPEZA, COM JORNADA DE 30 (TRINTA) HORAS SEMANAIS.</t>
  </si>
  <si>
    <t>POS</t>
  </si>
  <si>
    <t>SERVIÇO ESPECIALIZADO DE SERVENTE DE LIMPEZA, COM JORNADA DE 40 (QUARENTA) HORAS SEMANAIS.</t>
  </si>
  <si>
    <t>SERVIÇO ESPECIALIZADO DE JARDINEIRO, COM JORNADA DE 30 (TRINTA) HORAS SEMANAIS.</t>
  </si>
  <si>
    <t>SERVIÇO ESPECIALIZADO DE JARDINEIRO, COM JORNADA DE 40 (QUARENTA) HORAS SEMANAIS.</t>
  </si>
  <si>
    <t>SERVIÇO ESPECIALIZADO DE AUXILIAR DE JARDINAGEM, COM JORNADA DE 30 (TRINTA) HORAS SEMANAIS.</t>
  </si>
  <si>
    <t>SERVIÇO ESPECIALIZADO DE AUXILIAR DE JARDINAGEM, COM JORNADA DE 40 (QUARENTA) HORAS SEMANAIS.</t>
  </si>
  <si>
    <t>VALOR TOTAL LOTE</t>
  </si>
  <si>
    <t>ADM</t>
  </si>
  <si>
    <t>LUCRO</t>
  </si>
  <si>
    <t>_________________________________________________________</t>
  </si>
  <si>
    <t>UMJ SERVIÇOS TERCEIRIZADOS</t>
  </si>
  <si>
    <t>CNPJ – 25.453.131/0001-55</t>
  </si>
  <si>
    <t>Rodrigo Gonçalves de Souza</t>
  </si>
  <si>
    <t>Sócio Administrador</t>
  </si>
  <si>
    <t>PLANILHA DE UNIFORMES SERVENTE LIMPEZA</t>
  </si>
  <si>
    <t>MODELO</t>
  </si>
  <si>
    <t>Quantidade anual</t>
  </si>
  <si>
    <t>Valor Unitário</t>
  </si>
  <si>
    <t>Valor Total</t>
  </si>
  <si>
    <t>camisetas de malha fria, com mangas curtas, com logo da empresa pintado/bordado</t>
  </si>
  <si>
    <t>calças confeccionadas em material resistente e não transparente</t>
  </si>
  <si>
    <t>pares de sapatos profissional antiderrapante, adequado para a realização de serviços de limpeza e conservação</t>
  </si>
  <si>
    <t>pares de meias em algodão</t>
  </si>
  <si>
    <t>crachá de identificação funcional em PVC medindo 55mm x 86mm com impressões de foto, logo e informações adicionais.</t>
  </si>
  <si>
    <t>Pares luva de látex</t>
  </si>
  <si>
    <t>VALOR TOTAL ANUAL</t>
  </si>
  <si>
    <t>VALOR TOTAL SERVENTE</t>
  </si>
  <si>
    <t>PLANILHA DE UNIFORMES/EPI - JARDINEIRO E AUXILIAR DE JARDINAGEM</t>
  </si>
  <si>
    <t>camisas UV com proteção solar, manga longa, com logo da empresa pintado/bordado;</t>
  </si>
  <si>
    <t>calça brim com elástico com 04 bolsos</t>
  </si>
  <si>
    <t>pares de sapato profissional antiderrapante apropriado par realização serviços de jardinagem</t>
  </si>
  <si>
    <t>par de meias em algodão</t>
  </si>
  <si>
    <t>Crachá de identificação funcional em PVCv medindo 55mm x 86mm com impressões de foto, logo e informações adicionais</t>
  </si>
  <si>
    <t>chapéus australiano com proteção total de orelha com logo da empresa pintado/bordado;</t>
  </si>
  <si>
    <t>protetor facial para cortar grama</t>
  </si>
  <si>
    <t>Pares protetor auricular auditivo</t>
  </si>
  <si>
    <t>Pares luvas de vaqueta</t>
  </si>
  <si>
    <t>VALOR TOTAL  JARDINEIRO E AUXILIAR DE JARDINAGEM</t>
  </si>
  <si>
    <t>PLANILHA DE INSUMOS DE LIMPEZA -SERVENTE DE LIMPEZA</t>
  </si>
  <si>
    <t>Coeficiente Médio Mensal (A)</t>
  </si>
  <si>
    <t>Valor Unitário(B) R$</t>
  </si>
  <si>
    <t>Valor Mensal do Item (AxB) R$</t>
  </si>
  <si>
    <t>Agua sanitária / Hipoclorito - 5 litros</t>
  </si>
  <si>
    <t>Álcool comum - 1 litro</t>
  </si>
  <si>
    <t>Álcool gel - 1 litro</t>
  </si>
  <si>
    <t>Bisnaga Preta para emborrachado (300ml)</t>
  </si>
  <si>
    <t>Cera Inglesa - incolor 5 litros</t>
  </si>
  <si>
    <t>Detergente neutro - 5 litros</t>
  </si>
  <si>
    <t>Desinfetante concentrado - 5 litros</t>
  </si>
  <si>
    <t>Esponja de aço - pacote c/8</t>
  </si>
  <si>
    <t>Esponja dupla face - unidade</t>
  </si>
  <si>
    <t>Fibra para enceradeira n° 440 -unidade</t>
  </si>
  <si>
    <t>Impermeabilizante para piso- 1 litro</t>
  </si>
  <si>
    <t>Limpa alumínio - 500ml</t>
  </si>
  <si>
    <t>Limpador multiuso - 500ml</t>
  </si>
  <si>
    <t>Limpa vidros - 500ml</t>
  </si>
  <si>
    <t>Lustra móveis - 200ml</t>
  </si>
  <si>
    <t>Odorizante de ambiente - 360 ml</t>
  </si>
  <si>
    <t>Pano de mesa - flanela - unidade</t>
  </si>
  <si>
    <t>Pano de chão, lavado e alvejado, modelo sacana, 100% algodão e isento de fiapos soltos - fardos com 08 rolos cada de 240 metros</t>
  </si>
  <si>
    <t>Papel higiênico hidrossolúvel de primeira qualidade, folha dupla, picotada, macia e branca, não reciclado - fardos com 64 rolos cada de 30 metros</t>
  </si>
  <si>
    <t>Papel higiênico hidrossolúvel de primeira qualidade, folha dupla, picotada, macia e branca, não reciclado - rolão</t>
  </si>
  <si>
    <t>Papel toalha com 2 ou 3 dobras, de primeira qualidade, não reciclado, branco e macio, 100% celulose-fardos de 1000 folhas</t>
  </si>
  <si>
    <t>Papel toalha com 2 ou 3 dobras, de primeira qualidade, não reciclado, branco e macio, 100% celulose - rolão</t>
  </si>
  <si>
    <t>Pedra Sanitária Perfumada -unidade</t>
  </si>
  <si>
    <t>Removedor para limpeza pesada - õlitros</t>
  </si>
  <si>
    <t>Sabão em barra - pcte</t>
  </si>
  <si>
    <t>Sabão em pó - kg</t>
  </si>
  <si>
    <t>Sabonete líquido, preferencialmente com aroma erva doce - 5litros</t>
  </si>
  <si>
    <t>Saco de lixo de 20 Its</t>
  </si>
  <si>
    <t>Saco de lixo de 40 Its</t>
  </si>
  <si>
    <t>Saco de lixo de 60 Its</t>
  </si>
  <si>
    <t>Saco de lixo de 100 Its</t>
  </si>
  <si>
    <t>Saco de lixo de 150 Its</t>
  </si>
  <si>
    <t>Saco de lixo de 200 Its</t>
  </si>
  <si>
    <t>Saponáceo líquido (sapólio) 300ML</t>
  </si>
  <si>
    <t>VALOR FINAL INSUMOS LIMPEZA - SERVENTE DE LIMPEZA</t>
  </si>
  <si>
    <t>PLANILHA DE MATERIAL DE APOIO - SERVENTE DE LIMPEZA</t>
  </si>
  <si>
    <t>Valor Unitário (B) R$</t>
  </si>
  <si>
    <t>Balde de 10 a 20lts</t>
  </si>
  <si>
    <t>Borrifador de água</t>
  </si>
  <si>
    <t>Desentupidor de pia</t>
  </si>
  <si>
    <t>Desentupidor de vaso</t>
  </si>
  <si>
    <t>Escova com cerdas de nylon</t>
  </si>
  <si>
    <t>Extensão elétrica de 100 metros</t>
  </si>
  <si>
    <t>Mangueira de borracha 3/4 nylon trançado</t>
  </si>
  <si>
    <t>Mops para limpeza de pisos e vidros</t>
  </si>
  <si>
    <t>Pá de lixo</t>
  </si>
  <si>
    <t>Pá de lixo com recipiente e cabo</t>
  </si>
  <si>
    <t>Placa sinalizadora de piso</t>
  </si>
  <si>
    <t>Refil de mop para limpeza de pisos e vidros</t>
  </si>
  <si>
    <t>Rodo de madeira com duas borrachas, acompanha cabo - 60cm</t>
  </si>
  <si>
    <t>Rodo de madeira com duas borrachas, acompanha cabo - 40cm</t>
  </si>
  <si>
    <t>Suporte de disco para enceradeira N° 440</t>
  </si>
  <si>
    <t>Vassoura com cerdas de nylon, acompanha cabo -30cm</t>
  </si>
  <si>
    <t>Vassoura de vaso sanitário de nylon</t>
  </si>
  <si>
    <t>Vassoura para limpeza de teto com cabo estendível</t>
  </si>
  <si>
    <t>VALOR FINAL MATERIAL DE APOIO - SERVENTE DE LIMPEZA</t>
  </si>
  <si>
    <t>VALOR FINAL INSUMOS E MATERIAL DE APOIO - SERVENTE LIMEPZA</t>
  </si>
  <si>
    <t>PLANILHA DE EQUIPAMENTO DE APOIO - SERVENTE DE LIMPEZA</t>
  </si>
  <si>
    <t>Valor Unitário (B)</t>
  </si>
  <si>
    <t>Valor Mensal do Item (AxB)</t>
  </si>
  <si>
    <t>Aspirador de pó e água tipo industrial entre 1200W a 1600W, Ultralux 50 ou similar</t>
  </si>
  <si>
    <t>Balde com espremedor, para mop água com capacidade de 30 litros</t>
  </si>
  <si>
    <t>Carro funcional para transporte de materiais e equipamentos de limpeza, confeccionado em polipropileno, capacidade mínima de 70 litros, com compartimentos para balde, vassoura, produtos de limpeza, saco de lixo, etc.</t>
  </si>
  <si>
    <t>Container 120 litros com rodinha para transporte de lixo</t>
  </si>
  <si>
    <t>Container 240 litros com rodinha para transporte de lixo</t>
  </si>
  <si>
    <t>Container 430 litros para coleta seletiva- 2 divisórias - com rodinha para transporte</t>
  </si>
  <si>
    <t>Carro de mão com caçamba de polietileno, roda de pneu - 90 litros</t>
  </si>
  <si>
    <t>Enceradeira Industrial para lavagem N° 440</t>
  </si>
  <si>
    <t>Escada tipo banqueta - 7 degraus</t>
  </si>
  <si>
    <t>Escada dobrável/extensiva 06/12 degraus</t>
  </si>
  <si>
    <t>Lavadora de alta pressão potência mínima de 2.000W</t>
  </si>
  <si>
    <t>MANUTENÇÃO (valor total por servente x 0,50%)</t>
  </si>
  <si>
    <t>DEPRECIAÇÃO (valor total por servente x 0,80%)</t>
  </si>
  <si>
    <t>VALOR TOTAL + MANUTENÇÃO + DEPRECIAÇÃO</t>
  </si>
  <si>
    <t>QUANTIDADE DE SERVENTES</t>
  </si>
  <si>
    <t>VALOR FINAL EQUIPAMENTO DE APOIO - SERVENTE DE LIMPEZA</t>
  </si>
  <si>
    <t>DISPENSER DE PAPEL HIGIENICO</t>
  </si>
  <si>
    <t>DISPENSER DE PAPEL TOALHA</t>
  </si>
  <si>
    <t>DISPENSER DE SABONETE LIQUIDO</t>
  </si>
  <si>
    <t>VALOR TOTAL MENSAL</t>
  </si>
  <si>
    <t>VALOR FINAL (MANUTENÇÃO + DEPRECIAÇÃO) (A)</t>
  </si>
  <si>
    <t>QUANTIDADE DE SERVENTES (B)</t>
  </si>
  <si>
    <t>VALOR FINAL RATEIO EQUIPAMENTO SERVENTE DE LIMPEZA</t>
  </si>
  <si>
    <t>VALOR FINAL EQUIPAMENTO SERVENTE DE LIMPEZA</t>
  </si>
  <si>
    <t>PLANILHA DE INSUMOS - JARDINEIRO E AUXILIAR DE JARDINEIRO</t>
  </si>
  <si>
    <t>Coeficiente Médio Mensal(A)</t>
  </si>
  <si>
    <t>Valor Unitário(B)</t>
  </si>
  <si>
    <t>Combustível para roçadeira (gasolina) - litro</t>
  </si>
  <si>
    <t>Terra preta - kg</t>
  </si>
  <si>
    <t>Adubo/fertilizante - kg</t>
  </si>
  <si>
    <t>Fio de nylon redondo para roçadeira de grama - mts</t>
  </si>
  <si>
    <t>VALOR TOTAL MENSAL (A)</t>
  </si>
  <si>
    <t>QUANTIDADE DE JARDINEIRO E AUXILIAR DE JARDINEIRO (B)</t>
  </si>
  <si>
    <t>RATEIO POR JARDINEIRO/AUXILIAR A SER LANÇADO NA PLANILHA = (A/B)</t>
  </si>
  <si>
    <t>PLANILHA DE MATERIAL DE APOIO - JARDINEIRO E AUXILIAR DE JARDINEIRO</t>
  </si>
  <si>
    <t>Coeficiente Médio Mensal A)</t>
  </si>
  <si>
    <t>Rastelo plástico com cabo</t>
  </si>
  <si>
    <t>Rastelo metálico com cabo</t>
  </si>
  <si>
    <t>Tela de proteção para corte de grama</t>
  </si>
  <si>
    <t>Vassourão tipo gari, acompanha cabo</t>
  </si>
  <si>
    <t>Lima para amolar facão</t>
  </si>
  <si>
    <t>VALOR FINAL A SER INCLUÍDO NA PLANILHA POR JARDINEIRO/AUXILIAR JARDINEIRO (A + B)</t>
  </si>
  <si>
    <t>PLANILHA DE EQUIPAMENTO DE APOIO - JARDINEIRO E AUXILIAR DE JARDINEIRO</t>
  </si>
  <si>
    <t>1</t>
  </si>
  <si>
    <t>Enxada com cabo</t>
  </si>
  <si>
    <t>2</t>
  </si>
  <si>
    <t>Enxadão com cabo</t>
  </si>
  <si>
    <t>3</t>
  </si>
  <si>
    <t>Enxadeco com cabo para jardinagem</t>
  </si>
  <si>
    <t>4</t>
  </si>
  <si>
    <t>Facão grande</t>
  </si>
  <si>
    <t>5</t>
  </si>
  <si>
    <t>Carro de mão metálico com roda de pneu (carriola)</t>
  </si>
  <si>
    <t>6</t>
  </si>
  <si>
    <t>Foice com cabo</t>
  </si>
  <si>
    <t>7</t>
  </si>
  <si>
    <t>Machado com cabo</t>
  </si>
  <si>
    <t>8</t>
  </si>
  <si>
    <t>Motoserra</t>
  </si>
  <si>
    <t>9</t>
  </si>
  <si>
    <t>Podador de galhos a gasolina</t>
  </si>
  <si>
    <t>10</t>
  </si>
  <si>
    <t>Roçadeira para corte de grama - Gasolina</t>
  </si>
  <si>
    <t>11</t>
  </si>
  <si>
    <t>Soprador de folhas -ar eletrico</t>
  </si>
  <si>
    <t>12</t>
  </si>
  <si>
    <t>Tesoura grande para poda</t>
  </si>
  <si>
    <t>13</t>
  </si>
  <si>
    <t>Tesoura (podão)com cabo</t>
  </si>
  <si>
    <t>VALOR TOTAL POR JARDINEIRO/AUXILIAR JARDINEIRO</t>
  </si>
  <si>
    <t>MANUTENÇÃO (valor total por servente x 0,50%) (A)</t>
  </si>
  <si>
    <t>DEPRECIAÇÃO (valor total por servente x 0,80%) (B)</t>
  </si>
  <si>
    <t>VALOR TOTAL + MANUTENÇÃO E DEPRECIAÇÃO</t>
  </si>
  <si>
    <t>QUANTIDADE DE JARDINEIRO E AUXILIAR DE JARDINEIRO</t>
  </si>
  <si>
    <t>________________________________________________________</t>
  </si>
  <si>
    <t>Socio Administrador</t>
  </si>
  <si>
    <t>RG – 890930 SSP/RO</t>
  </si>
  <si>
    <t>CPF – 795.500.372-15</t>
  </si>
  <si>
    <t>UMJ LTDA – 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</si>
</sst>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4" formatCode="_-&quot;R$&quot;\ * #,##0.00_-;\-&quot;R$&quot;\ * #,##0.00_-;_-&quot;R$&quot;\ * &quot;-&quot;??_-;_-@_-"/>
    <numFmt numFmtId="43" formatCode="_-* #,##0.00_-;\-* #,##0.00_-;_-* &quot;-&quot;??_-;_-@_-"/>
    <numFmt numFmtId="164" formatCode="&quot; R$ &quot;* #,##0.00\ ;&quot;-R$ &quot;* #,##0.00\ ;&quot; R$ &quot;* \-#\ ;@\ "/>
    <numFmt numFmtId="165" formatCode="_(* #,##0.00_);_(* \(#,##0.00\);_(* \-??_);_(@_)"/>
    <numFmt numFmtId="166" formatCode="_-* #,##0.00_-;\-* #,##0.00_-;_-* \-??_-;_-@_-"/>
    <numFmt numFmtId="167" formatCode="#,##0.00;[Red]#,##0.00"/>
    <numFmt numFmtId="168" formatCode="[$-416]#,##0.00_);[Red]\(#,##0.00\)"/>
    <numFmt numFmtId="169" formatCode="0.0000"/>
    <numFmt numFmtId="170" formatCode="#,##0.0000_ ;\-#,##0.0000\ "/>
    <numFmt numFmtId="171" formatCode="[$-416]#,##0.00_);\(#,##0.00\)"/>
    <numFmt numFmtId="172" formatCode="_-&quot;R$ &quot;* #,##0.00_-;&quot;-R$ &quot;* #,##0.00_-;_-&quot;R$ &quot;* \-??_-;_-@_-"/>
    <numFmt numFmtId="173" formatCode="dd/mm/yy;@"/>
    <numFmt numFmtId="174" formatCode="0.000%"/>
    <numFmt numFmtId="175" formatCode="0.0000%"/>
    <numFmt numFmtId="176" formatCode="&quot;R$&quot;\ #,##0.00"/>
  </numFmts>
  <fonts count="33" x14ac:knownFonts="1">
    <font>
      <sz val="11"/>
      <color rgb="FF000000"/>
      <name val="Calibri"/>
      <family val="2"/>
      <charset val="1"/>
    </font>
    <font>
      <sz val="11"/>
      <color theme="1"/>
      <name val="Calibri"/>
      <family val="2"/>
      <scheme val="minor"/>
    </font>
    <font>
      <sz val="10"/>
      <name val="Arial"/>
      <family val="2"/>
      <charset val="1"/>
    </font>
    <font>
      <sz val="12"/>
      <color rgb="FF000000"/>
      <name val="Times New Roman"/>
      <family val="1"/>
      <charset val="1"/>
    </font>
    <font>
      <sz val="18"/>
      <color rgb="FFFFFFFF"/>
      <name val="Times New Roman"/>
      <family val="1"/>
      <charset val="1"/>
    </font>
    <font>
      <sz val="12"/>
      <color rgb="FFFF0000"/>
      <name val="Times New Roman"/>
      <family val="1"/>
      <charset val="1"/>
    </font>
    <font>
      <b/>
      <sz val="12"/>
      <color rgb="FF000000"/>
      <name val="Times New Roman"/>
      <family val="1"/>
      <charset val="1"/>
    </font>
    <font>
      <b/>
      <sz val="12"/>
      <color rgb="FFFF0000"/>
      <name val="Times New Roman"/>
      <family val="1"/>
      <charset val="1"/>
    </font>
    <font>
      <sz val="12"/>
      <name val="Times New Roman"/>
      <family val="1"/>
      <charset val="1"/>
    </font>
    <font>
      <b/>
      <sz val="12"/>
      <name val="Times New Roman"/>
      <family val="1"/>
      <charset val="1"/>
    </font>
    <font>
      <b/>
      <sz val="12"/>
      <color rgb="FF00B050"/>
      <name val="Times New Roman"/>
      <family val="1"/>
      <charset val="1"/>
    </font>
    <font>
      <sz val="9"/>
      <color rgb="FF000000"/>
      <name val="Segoe UI"/>
      <family val="2"/>
      <charset val="1"/>
    </font>
    <font>
      <sz val="11"/>
      <color rgb="FF000000"/>
      <name val="Calibri"/>
      <family val="2"/>
      <charset val="1"/>
    </font>
    <font>
      <b/>
      <sz val="10"/>
      <color rgb="FF000000"/>
      <name val="Times New Roman"/>
      <family val="1"/>
    </font>
    <font>
      <b/>
      <sz val="10"/>
      <color rgb="FFFFFFFF"/>
      <name val="Times New Roman"/>
      <family val="1"/>
    </font>
    <font>
      <sz val="10"/>
      <color rgb="FF000000"/>
      <name val="Times New Roman"/>
      <family val="1"/>
    </font>
    <font>
      <sz val="10"/>
      <color rgb="FFFFFFFF"/>
      <name val="Times New Roman"/>
      <family val="1"/>
    </font>
    <font>
      <sz val="10"/>
      <color rgb="FFFF0000"/>
      <name val="Times New Roman"/>
      <family val="1"/>
    </font>
    <font>
      <sz val="10"/>
      <name val="Times New Roman"/>
      <family val="1"/>
    </font>
    <font>
      <b/>
      <sz val="10"/>
      <name val="Times New Roman"/>
      <family val="1"/>
    </font>
    <font>
      <b/>
      <sz val="10"/>
      <color rgb="FF0033CC"/>
      <name val="Times New Roman"/>
      <family val="1"/>
    </font>
    <font>
      <sz val="8"/>
      <color rgb="FF000000"/>
      <name val="Times New Roman"/>
      <family val="1"/>
    </font>
    <font>
      <b/>
      <sz val="8"/>
      <color rgb="FF000000"/>
      <name val="Times New Roman"/>
      <family val="1"/>
    </font>
    <font>
      <sz val="8"/>
      <color rgb="FFFF0000"/>
      <name val="Times New Roman"/>
      <family val="1"/>
    </font>
    <font>
      <sz val="8"/>
      <name val="Times New Roman"/>
      <family val="1"/>
    </font>
    <font>
      <sz val="10"/>
      <name val="Arial"/>
      <family val="2"/>
    </font>
    <font>
      <b/>
      <sz val="11"/>
      <color theme="1"/>
      <name val="Calibri"/>
      <family val="2"/>
      <scheme val="minor"/>
    </font>
    <font>
      <b/>
      <sz val="10"/>
      <name val="Arial"/>
      <family val="2"/>
    </font>
    <font>
      <sz val="14"/>
      <color rgb="FF000000"/>
      <name val="Calibri"/>
      <family val="2"/>
      <charset val="1"/>
    </font>
    <font>
      <sz val="10"/>
      <color rgb="FFFF0000"/>
      <name val="Arial"/>
      <family val="2"/>
    </font>
    <font>
      <b/>
      <sz val="20"/>
      <name val="Arial"/>
      <family val="2"/>
    </font>
    <font>
      <sz val="10"/>
      <color rgb="FF000000"/>
      <name val="Arial"/>
      <family val="2"/>
    </font>
    <font>
      <sz val="11.5"/>
      <color rgb="FF000000"/>
      <name val="Arial"/>
      <family val="2"/>
    </font>
  </fonts>
  <fills count="21">
    <fill>
      <patternFill patternType="none"/>
    </fill>
    <fill>
      <patternFill patternType="gray125"/>
    </fill>
    <fill>
      <patternFill patternType="solid">
        <fgColor rgb="FF2E75B6"/>
        <bgColor rgb="FF0066CC"/>
      </patternFill>
    </fill>
    <fill>
      <patternFill patternType="solid">
        <fgColor rgb="FF9DC3E6"/>
        <bgColor rgb="FF95B3D7"/>
      </patternFill>
    </fill>
    <fill>
      <patternFill patternType="solid">
        <fgColor rgb="FFF8CBAD"/>
        <bgColor rgb="FFFBE5D6"/>
      </patternFill>
    </fill>
    <fill>
      <patternFill patternType="solid">
        <fgColor rgb="FFBDD7EE"/>
        <bgColor rgb="FFC0C0C0"/>
      </patternFill>
    </fill>
    <fill>
      <patternFill patternType="solid">
        <fgColor rgb="FFF4B183"/>
        <bgColor rgb="FFF8CBAD"/>
      </patternFill>
    </fill>
    <fill>
      <patternFill patternType="solid">
        <fgColor rgb="FFFFFFFF"/>
        <bgColor rgb="FFDEEBF7"/>
      </patternFill>
    </fill>
    <fill>
      <patternFill patternType="solid">
        <fgColor rgb="FFFBE5D6"/>
        <bgColor rgb="FFE7E6E6"/>
      </patternFill>
    </fill>
    <fill>
      <patternFill patternType="solid">
        <fgColor rgb="FFDEEBF7"/>
        <bgColor rgb="FFE7E6E6"/>
      </patternFill>
    </fill>
    <fill>
      <patternFill patternType="solid">
        <fgColor rgb="FF122039"/>
        <bgColor rgb="FF333333"/>
      </patternFill>
    </fill>
    <fill>
      <patternFill patternType="solid">
        <fgColor theme="0" tint="-0.14999847407452621"/>
        <bgColor rgb="FFFFFF00"/>
      </patternFill>
    </fill>
    <fill>
      <patternFill patternType="solid">
        <fgColor theme="0" tint="-0.14999847407452621"/>
        <bgColor indexed="64"/>
      </patternFill>
    </fill>
    <fill>
      <patternFill patternType="solid">
        <fgColor theme="0"/>
        <bgColor rgb="FFFBE5D6"/>
      </patternFill>
    </fill>
    <fill>
      <patternFill patternType="solid">
        <fgColor theme="0"/>
        <bgColor indexed="64"/>
      </patternFill>
    </fill>
    <fill>
      <patternFill patternType="solid">
        <fgColor theme="0"/>
        <bgColor rgb="FFE7E6E6"/>
      </patternFill>
    </fill>
    <fill>
      <patternFill patternType="solid">
        <fgColor rgb="FFFFFF00"/>
        <bgColor indexed="64"/>
      </patternFill>
    </fill>
    <fill>
      <patternFill patternType="solid">
        <fgColor rgb="FF92D050"/>
        <bgColor indexed="64"/>
      </patternFill>
    </fill>
    <fill>
      <patternFill patternType="solid">
        <fgColor rgb="FF00B0F0"/>
        <bgColor indexed="64"/>
      </patternFill>
    </fill>
    <fill>
      <patternFill patternType="solid">
        <fgColor theme="0" tint="-0.249977111117893"/>
        <bgColor indexed="64"/>
      </patternFill>
    </fill>
    <fill>
      <patternFill patternType="solid">
        <fgColor theme="2" tint="-9.9978637043366805E-2"/>
        <bgColor indexed="64"/>
      </patternFill>
    </fill>
  </fills>
  <borders count="51">
    <border>
      <left/>
      <right/>
      <top/>
      <bottom/>
      <diagonal/>
    </border>
    <border>
      <left style="medium">
        <color auto="1"/>
      </left>
      <right/>
      <top/>
      <bottom/>
      <diagonal/>
    </border>
    <border>
      <left style="medium">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thin">
        <color auto="1"/>
      </top>
      <bottom style="medium">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diagonal/>
    </border>
    <border>
      <left style="thin">
        <color auto="1"/>
      </left>
      <right style="thin">
        <color auto="1"/>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thin">
        <color auto="1"/>
      </bottom>
      <diagonal/>
    </border>
    <border>
      <left style="medium">
        <color auto="1"/>
      </left>
      <right style="medium">
        <color auto="1"/>
      </right>
      <top style="medium">
        <color auto="1"/>
      </top>
      <bottom/>
      <diagonal/>
    </border>
    <border>
      <left style="thin">
        <color auto="1"/>
      </left>
      <right/>
      <top/>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medium">
        <color auto="1"/>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right/>
      <top style="thick">
        <color rgb="FFFFFFFF"/>
      </top>
      <bottom/>
      <diagonal/>
    </border>
    <border>
      <left style="thick">
        <color rgb="FFFFFFFF"/>
      </left>
      <right style="thick">
        <color rgb="FFFFFFFF"/>
      </right>
      <top style="thick">
        <color rgb="FFFFFFFF"/>
      </top>
      <bottom style="thick">
        <color rgb="FFFFFFFF"/>
      </bottom>
      <diagonal/>
    </border>
    <border>
      <left style="thick">
        <color rgb="FFFFFFFF"/>
      </left>
      <right/>
      <top style="thick">
        <color rgb="FFFFFFFF"/>
      </top>
      <bottom style="thick">
        <color rgb="FFFFFFFF"/>
      </bottom>
      <diagonal/>
    </border>
    <border>
      <left style="thick">
        <color auto="1"/>
      </left>
      <right style="thick">
        <color auto="1"/>
      </right>
      <top style="thick">
        <color auto="1"/>
      </top>
      <bottom style="thick">
        <color auto="1"/>
      </bottom>
      <diagonal/>
    </border>
    <border>
      <left/>
      <right style="thick">
        <color rgb="FFFFFFFF"/>
      </right>
      <top style="thick">
        <color rgb="FFFFFFFF"/>
      </top>
      <bottom/>
      <diagonal/>
    </border>
    <border>
      <left/>
      <right style="thin">
        <color auto="1"/>
      </right>
      <top style="thin">
        <color auto="1"/>
      </top>
      <bottom style="thin">
        <color auto="1"/>
      </bottom>
      <diagonal/>
    </border>
    <border>
      <left/>
      <right/>
      <top style="thin">
        <color auto="1"/>
      </top>
      <bottom/>
      <diagonal/>
    </border>
    <border>
      <left/>
      <right/>
      <top style="medium">
        <color auto="1"/>
      </top>
      <bottom/>
      <diagonal/>
    </border>
    <border>
      <left/>
      <right/>
      <top style="thin">
        <color indexed="64"/>
      </top>
      <bottom style="thin">
        <color indexed="64"/>
      </bottom>
      <diagonal/>
    </border>
  </borders>
  <cellStyleXfs count="22">
    <xf numFmtId="0" fontId="0" fillId="0" borderId="0"/>
    <xf numFmtId="166" fontId="12" fillId="0" borderId="0" applyBorder="0" applyProtection="0"/>
    <xf numFmtId="172" fontId="12" fillId="0" borderId="0" applyBorder="0" applyProtection="0"/>
    <xf numFmtId="9" fontId="12" fillId="0" borderId="0" applyBorder="0" applyProtection="0"/>
    <xf numFmtId="164" fontId="12" fillId="0" borderId="0" applyBorder="0" applyProtection="0"/>
    <xf numFmtId="0" fontId="12" fillId="0" borderId="0"/>
    <xf numFmtId="0" fontId="12" fillId="0" borderId="0"/>
    <xf numFmtId="0" fontId="12" fillId="0" borderId="0"/>
    <xf numFmtId="0" fontId="2" fillId="0" borderId="0"/>
    <xf numFmtId="165" fontId="2" fillId="0" borderId="0" applyBorder="0" applyProtection="0"/>
    <xf numFmtId="166" fontId="12" fillId="0" borderId="0" applyBorder="0" applyProtection="0"/>
    <xf numFmtId="166" fontId="12" fillId="0" borderId="0" applyBorder="0" applyProtection="0"/>
    <xf numFmtId="166" fontId="12" fillId="0" borderId="0" applyBorder="0" applyProtection="0"/>
    <xf numFmtId="166" fontId="12" fillId="0" borderId="0" applyBorder="0" applyProtection="0"/>
    <xf numFmtId="166" fontId="12" fillId="0" borderId="0" applyBorder="0" applyProtection="0"/>
    <xf numFmtId="166" fontId="12" fillId="0" borderId="0" applyBorder="0" applyProtection="0"/>
    <xf numFmtId="166" fontId="12" fillId="0" borderId="0" applyBorder="0" applyProtection="0"/>
    <xf numFmtId="0" fontId="25" fillId="0" borderId="0" applyNumberFormat="0" applyFont="0" applyFill="0" applyBorder="0" applyAlignment="0" applyProtection="0">
      <alignment vertical="top"/>
    </xf>
    <xf numFmtId="0" fontId="1" fillId="0" borderId="0"/>
    <xf numFmtId="44" fontId="1" fillId="0" borderId="0" applyFont="0" applyFill="0" applyBorder="0" applyAlignment="0" applyProtection="0"/>
    <xf numFmtId="0" fontId="25" fillId="0" borderId="0" applyNumberFormat="0" applyFont="0" applyFill="0" applyBorder="0" applyAlignment="0" applyProtection="0">
      <alignment vertical="top"/>
    </xf>
    <xf numFmtId="0" fontId="25" fillId="0" borderId="0" applyNumberFormat="0" applyFont="0" applyFill="0" applyBorder="0" applyAlignment="0" applyProtection="0">
      <alignment vertical="top"/>
    </xf>
  </cellStyleXfs>
  <cellXfs count="456">
    <xf numFmtId="0" fontId="0" fillId="0" borderId="0" xfId="0"/>
    <xf numFmtId="0" fontId="3" fillId="0" borderId="0" xfId="0" applyFont="1" applyAlignment="1">
      <alignment horizontal="center" vertical="center"/>
    </xf>
    <xf numFmtId="0" fontId="5" fillId="0" borderId="0" xfId="0" applyFont="1" applyAlignment="1">
      <alignment horizontal="center" vertical="center" wrapText="1"/>
    </xf>
    <xf numFmtId="0" fontId="6" fillId="0" borderId="0" xfId="0" applyFont="1" applyAlignment="1">
      <alignment horizontal="center" vertical="center"/>
    </xf>
    <xf numFmtId="0" fontId="6" fillId="3" borderId="2" xfId="0" applyFont="1" applyFill="1" applyBorder="1" applyAlignment="1">
      <alignment horizontal="center" vertical="center"/>
    </xf>
    <xf numFmtId="0" fontId="3" fillId="0" borderId="3" xfId="0" applyFont="1" applyBorder="1" applyAlignment="1">
      <alignment horizontal="center" vertical="center"/>
    </xf>
    <xf numFmtId="167" fontId="6" fillId="0" borderId="4" xfId="0" applyNumberFormat="1" applyFont="1" applyBorder="1" applyAlignment="1">
      <alignment horizontal="center" vertical="center"/>
    </xf>
    <xf numFmtId="0" fontId="3" fillId="0" borderId="5" xfId="0" applyFont="1" applyBorder="1" applyAlignment="1">
      <alignment horizontal="center" vertical="center"/>
    </xf>
    <xf numFmtId="167" fontId="6" fillId="0" borderId="6" xfId="0" applyNumberFormat="1" applyFont="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3" borderId="9" xfId="0" applyFont="1" applyFill="1" applyBorder="1" applyAlignment="1">
      <alignment horizontal="center" vertical="center"/>
    </xf>
    <xf numFmtId="0" fontId="3" fillId="0" borderId="10" xfId="0" applyFont="1" applyBorder="1" applyAlignment="1">
      <alignment horizontal="center" vertical="center"/>
    </xf>
    <xf numFmtId="167" fontId="3" fillId="0" borderId="11" xfId="0" applyNumberFormat="1" applyFont="1" applyBorder="1" applyAlignment="1">
      <alignment horizontal="center" vertical="center"/>
    </xf>
    <xf numFmtId="10" fontId="3" fillId="0" borderId="11" xfId="3" applyNumberFormat="1" applyFont="1" applyBorder="1" applyAlignment="1" applyProtection="1">
      <alignment horizontal="center" vertical="center"/>
    </xf>
    <xf numFmtId="167" fontId="3" fillId="0" borderId="12" xfId="0" applyNumberFormat="1" applyFont="1" applyBorder="1" applyAlignment="1">
      <alignment horizontal="center" vertical="center"/>
    </xf>
    <xf numFmtId="167" fontId="3" fillId="0" borderId="13" xfId="0" applyNumberFormat="1" applyFont="1" applyBorder="1" applyAlignment="1">
      <alignment horizontal="center" vertical="center"/>
    </xf>
    <xf numFmtId="10" fontId="3" fillId="0" borderId="13" xfId="3" applyNumberFormat="1" applyFont="1" applyBorder="1" applyAlignment="1" applyProtection="1">
      <alignment horizontal="center" vertical="center"/>
    </xf>
    <xf numFmtId="167" fontId="3" fillId="0" borderId="6" xfId="0" applyNumberFormat="1" applyFont="1" applyBorder="1" applyAlignment="1">
      <alignment horizontal="center" vertical="center"/>
    </xf>
    <xf numFmtId="9" fontId="3" fillId="0" borderId="11" xfId="3" applyFont="1" applyBorder="1" applyAlignment="1" applyProtection="1">
      <alignment horizontal="center" vertical="center"/>
    </xf>
    <xf numFmtId="167" fontId="6" fillId="0" borderId="12" xfId="0" applyNumberFormat="1" applyFont="1" applyBorder="1" applyAlignment="1">
      <alignment horizontal="center" vertical="center"/>
    </xf>
    <xf numFmtId="0" fontId="3" fillId="0" borderId="14" xfId="0" applyFont="1" applyBorder="1" applyAlignment="1">
      <alignment horizontal="center" vertical="center"/>
    </xf>
    <xf numFmtId="167" fontId="3" fillId="0" borderId="15" xfId="0" applyNumberFormat="1" applyFont="1" applyBorder="1" applyAlignment="1">
      <alignment horizontal="center" vertical="center"/>
    </xf>
    <xf numFmtId="9" fontId="3" fillId="0" borderId="15" xfId="3" applyFont="1" applyBorder="1" applyAlignment="1" applyProtection="1">
      <alignment horizontal="center" vertical="center"/>
    </xf>
    <xf numFmtId="167" fontId="6" fillId="0" borderId="16" xfId="0" applyNumberFormat="1" applyFont="1" applyBorder="1" applyAlignment="1">
      <alignment horizontal="center" vertical="center"/>
    </xf>
    <xf numFmtId="0" fontId="3" fillId="0" borderId="17" xfId="0" applyFont="1" applyBorder="1" applyAlignment="1">
      <alignment horizontal="center" vertical="center"/>
    </xf>
    <xf numFmtId="167" fontId="3" fillId="0" borderId="18" xfId="0" applyNumberFormat="1" applyFont="1" applyBorder="1" applyAlignment="1">
      <alignment horizontal="center" vertical="center"/>
    </xf>
    <xf numFmtId="9" fontId="3" fillId="0" borderId="18" xfId="3" applyFont="1" applyBorder="1" applyAlignment="1" applyProtection="1">
      <alignment horizontal="center" vertical="center"/>
    </xf>
    <xf numFmtId="167" fontId="6" fillId="0" borderId="19" xfId="0" applyNumberFormat="1" applyFont="1" applyBorder="1" applyAlignment="1">
      <alignment horizontal="center" vertical="center"/>
    </xf>
    <xf numFmtId="9" fontId="3" fillId="0" borderId="13" xfId="3" applyFont="1" applyBorder="1" applyAlignment="1" applyProtection="1">
      <alignment horizontal="center" vertical="center"/>
    </xf>
    <xf numFmtId="0" fontId="6" fillId="3" borderId="8" xfId="0" applyFont="1" applyFill="1" applyBorder="1" applyAlignment="1">
      <alignment horizontal="center" vertical="center" wrapText="1"/>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3" fillId="0" borderId="13" xfId="0" applyFont="1" applyBorder="1" applyAlignment="1">
      <alignment horizontal="center" vertical="center"/>
    </xf>
    <xf numFmtId="0" fontId="3" fillId="0" borderId="6" xfId="0" applyFont="1" applyBorder="1" applyAlignment="1">
      <alignment horizontal="center" vertical="center"/>
    </xf>
    <xf numFmtId="0" fontId="6" fillId="3" borderId="20" xfId="0" applyFont="1" applyFill="1" applyBorder="1" applyAlignment="1">
      <alignment horizontal="center" vertical="center"/>
    </xf>
    <xf numFmtId="0" fontId="6" fillId="3" borderId="21" xfId="0" applyFont="1" applyFill="1" applyBorder="1" applyAlignment="1">
      <alignment horizontal="center" vertical="center"/>
    </xf>
    <xf numFmtId="0" fontId="6" fillId="3" borderId="21" xfId="0" applyFont="1" applyFill="1" applyBorder="1" applyAlignment="1">
      <alignment horizontal="center" vertical="center" wrapText="1"/>
    </xf>
    <xf numFmtId="0" fontId="6" fillId="3" borderId="22" xfId="0" applyFont="1" applyFill="1" applyBorder="1" applyAlignment="1">
      <alignment horizontal="center" vertical="center"/>
    </xf>
    <xf numFmtId="4" fontId="3" fillId="0" borderId="11" xfId="0" applyNumberFormat="1" applyFont="1" applyBorder="1" applyAlignment="1">
      <alignment horizontal="center" vertical="center"/>
    </xf>
    <xf numFmtId="4" fontId="3" fillId="0" borderId="15" xfId="0" applyNumberFormat="1" applyFont="1" applyBorder="1" applyAlignment="1">
      <alignment horizontal="center" vertical="center"/>
    </xf>
    <xf numFmtId="0" fontId="3" fillId="0" borderId="18" xfId="0" applyFont="1" applyBorder="1" applyAlignment="1">
      <alignment horizontal="center" vertical="center"/>
    </xf>
    <xf numFmtId="4" fontId="3" fillId="0" borderId="18" xfId="0" applyNumberFormat="1" applyFont="1" applyBorder="1" applyAlignment="1">
      <alignment horizontal="center" vertical="center"/>
    </xf>
    <xf numFmtId="4" fontId="3" fillId="0" borderId="13" xfId="0" applyNumberFormat="1" applyFont="1" applyBorder="1" applyAlignment="1">
      <alignment horizontal="center" vertical="center"/>
    </xf>
    <xf numFmtId="0" fontId="6" fillId="3" borderId="2" xfId="0" applyFont="1" applyFill="1" applyBorder="1" applyAlignment="1">
      <alignment horizontal="center" vertical="center" wrapText="1"/>
    </xf>
    <xf numFmtId="0" fontId="5" fillId="0" borderId="0" xfId="0" applyFont="1" applyAlignment="1">
      <alignment horizontal="center" vertical="center"/>
    </xf>
    <xf numFmtId="0" fontId="6" fillId="3" borderId="23" xfId="0" applyFont="1" applyFill="1" applyBorder="1" applyAlignment="1">
      <alignment horizontal="center" vertical="center"/>
    </xf>
    <xf numFmtId="0" fontId="6" fillId="3" borderId="24" xfId="0" applyFont="1" applyFill="1" applyBorder="1" applyAlignment="1">
      <alignment horizontal="center" vertical="center"/>
    </xf>
    <xf numFmtId="0" fontId="6" fillId="3" borderId="24" xfId="0" applyFont="1" applyFill="1" applyBorder="1" applyAlignment="1">
      <alignment horizontal="center" vertical="center" wrapText="1"/>
    </xf>
    <xf numFmtId="0" fontId="6" fillId="3" borderId="25" xfId="0" applyFont="1" applyFill="1" applyBorder="1" applyAlignment="1">
      <alignment horizontal="center" vertical="center"/>
    </xf>
    <xf numFmtId="10" fontId="3" fillId="0" borderId="11" xfId="0" applyNumberFormat="1" applyFont="1" applyBorder="1" applyAlignment="1">
      <alignment horizontal="center" vertical="center"/>
    </xf>
    <xf numFmtId="10" fontId="3" fillId="0" borderId="15" xfId="0" applyNumberFormat="1" applyFont="1" applyBorder="1" applyAlignment="1">
      <alignment horizontal="center" vertical="center"/>
    </xf>
    <xf numFmtId="10" fontId="3" fillId="0" borderId="18" xfId="0" applyNumberFormat="1" applyFont="1" applyBorder="1" applyAlignment="1">
      <alignment horizontal="center" vertical="center"/>
    </xf>
    <xf numFmtId="10" fontId="3" fillId="0" borderId="13" xfId="0" applyNumberFormat="1" applyFont="1" applyBorder="1" applyAlignment="1">
      <alignment horizontal="center" vertical="center"/>
    </xf>
    <xf numFmtId="10" fontId="3" fillId="0" borderId="15" xfId="3" applyNumberFormat="1" applyFont="1" applyBorder="1" applyAlignment="1" applyProtection="1">
      <alignment horizontal="center" vertical="center"/>
    </xf>
    <xf numFmtId="10" fontId="3" fillId="0" borderId="18" xfId="3" applyNumberFormat="1" applyFont="1" applyBorder="1" applyAlignment="1" applyProtection="1">
      <alignment horizontal="center" vertical="center"/>
    </xf>
    <xf numFmtId="10" fontId="3" fillId="0" borderId="12" xfId="3" applyNumberFormat="1" applyFont="1" applyBorder="1" applyAlignment="1" applyProtection="1">
      <alignment horizontal="center" vertical="center"/>
    </xf>
    <xf numFmtId="10" fontId="3" fillId="0" borderId="16" xfId="3" applyNumberFormat="1" applyFont="1" applyBorder="1" applyAlignment="1" applyProtection="1">
      <alignment horizontal="center" vertical="center"/>
    </xf>
    <xf numFmtId="10" fontId="3" fillId="4" borderId="16" xfId="3" applyNumberFormat="1" applyFont="1" applyFill="1" applyBorder="1" applyAlignment="1" applyProtection="1">
      <alignment horizontal="center" vertical="center"/>
    </xf>
    <xf numFmtId="10" fontId="3" fillId="0" borderId="6" xfId="3" applyNumberFormat="1" applyFont="1" applyBorder="1" applyAlignment="1" applyProtection="1">
      <alignment horizontal="center" vertical="center"/>
    </xf>
    <xf numFmtId="0" fontId="6" fillId="5" borderId="26" xfId="0" applyFont="1" applyFill="1" applyBorder="1" applyAlignment="1">
      <alignment horizontal="center" vertical="center"/>
    </xf>
    <xf numFmtId="10" fontId="6" fillId="5" borderId="27" xfId="3" applyNumberFormat="1" applyFont="1" applyFill="1" applyBorder="1" applyAlignment="1" applyProtection="1">
      <alignment horizontal="center" vertical="center"/>
    </xf>
    <xf numFmtId="10" fontId="3" fillId="4" borderId="11" xfId="0" applyNumberFormat="1" applyFont="1" applyFill="1" applyBorder="1" applyAlignment="1">
      <alignment horizontal="center" vertical="center"/>
    </xf>
    <xf numFmtId="10" fontId="3" fillId="4" borderId="15" xfId="0" applyNumberFormat="1" applyFont="1" applyFill="1" applyBorder="1" applyAlignment="1">
      <alignment horizontal="center" vertical="center"/>
    </xf>
    <xf numFmtId="10" fontId="3" fillId="4" borderId="18" xfId="0" applyNumberFormat="1" applyFont="1" applyFill="1" applyBorder="1" applyAlignment="1">
      <alignment horizontal="center" vertical="center"/>
    </xf>
    <xf numFmtId="10" fontId="3" fillId="4" borderId="13" xfId="0" applyNumberFormat="1" applyFont="1" applyFill="1" applyBorder="1" applyAlignment="1">
      <alignment horizontal="center" vertical="center"/>
    </xf>
    <xf numFmtId="1" fontId="3" fillId="0" borderId="11" xfId="0" applyNumberFormat="1" applyFont="1" applyBorder="1" applyAlignment="1">
      <alignment horizontal="center" vertical="center"/>
    </xf>
    <xf numFmtId="1" fontId="3" fillId="0" borderId="15" xfId="0" applyNumberFormat="1" applyFont="1" applyBorder="1" applyAlignment="1">
      <alignment horizontal="center" vertical="center"/>
    </xf>
    <xf numFmtId="1" fontId="3" fillId="0" borderId="18" xfId="0" applyNumberFormat="1" applyFont="1" applyBorder="1" applyAlignment="1">
      <alignment horizontal="center" vertical="center"/>
    </xf>
    <xf numFmtId="1" fontId="3" fillId="0" borderId="13" xfId="0" applyNumberFormat="1" applyFont="1" applyBorder="1" applyAlignment="1">
      <alignment horizontal="center" vertical="center"/>
    </xf>
    <xf numFmtId="0" fontId="3" fillId="0" borderId="0" xfId="0" applyFont="1" applyAlignment="1">
      <alignment vertical="center"/>
    </xf>
    <xf numFmtId="0" fontId="8" fillId="0" borderId="5" xfId="0" applyFont="1" applyBorder="1" applyAlignment="1">
      <alignment horizontal="center" vertical="center"/>
    </xf>
    <xf numFmtId="167" fontId="3" fillId="0" borderId="28" xfId="0" applyNumberFormat="1" applyFont="1" applyBorder="1" applyAlignment="1">
      <alignment horizontal="center" vertical="center"/>
    </xf>
    <xf numFmtId="0" fontId="3" fillId="0" borderId="3" xfId="0" applyFont="1" applyBorder="1" applyAlignment="1">
      <alignment horizontal="center" vertical="center" wrapText="1"/>
    </xf>
    <xf numFmtId="10" fontId="3" fillId="0" borderId="4" xfId="3" applyNumberFormat="1" applyFont="1" applyBorder="1" applyAlignment="1" applyProtection="1">
      <alignment horizontal="center" vertical="center"/>
    </xf>
    <xf numFmtId="0" fontId="3" fillId="6" borderId="14" xfId="0" applyFont="1" applyFill="1" applyBorder="1" applyAlignment="1">
      <alignment horizontal="center" vertical="center" wrapText="1"/>
    </xf>
    <xf numFmtId="10" fontId="3" fillId="6" borderId="16" xfId="3" applyNumberFormat="1" applyFont="1" applyFill="1" applyBorder="1" applyAlignment="1" applyProtection="1">
      <alignment horizontal="center" vertical="center"/>
    </xf>
    <xf numFmtId="0" fontId="3" fillId="0" borderId="14" xfId="0" applyFont="1" applyBorder="1" applyAlignment="1">
      <alignment horizontal="center" vertical="center" wrapText="1"/>
    </xf>
    <xf numFmtId="0" fontId="3" fillId="0" borderId="17" xfId="0" applyFont="1" applyBorder="1" applyAlignment="1">
      <alignment horizontal="center" vertical="center" wrapText="1"/>
    </xf>
    <xf numFmtId="10" fontId="3" fillId="0" borderId="19" xfId="3" applyNumberFormat="1" applyFont="1" applyBorder="1" applyAlignment="1" applyProtection="1">
      <alignment horizontal="center" vertical="center"/>
    </xf>
    <xf numFmtId="10" fontId="6" fillId="3" borderId="22" xfId="0" applyNumberFormat="1" applyFont="1" applyFill="1" applyBorder="1" applyAlignment="1">
      <alignment horizontal="center" vertical="center"/>
    </xf>
    <xf numFmtId="0" fontId="6" fillId="0" borderId="0" xfId="0" applyFont="1" applyAlignment="1">
      <alignment vertical="center"/>
    </xf>
    <xf numFmtId="0" fontId="6" fillId="3" borderId="30" xfId="0" applyFont="1" applyFill="1" applyBorder="1" applyAlignment="1">
      <alignment horizontal="center" vertical="center" wrapText="1"/>
    </xf>
    <xf numFmtId="168" fontId="3" fillId="0" borderId="11" xfId="0" applyNumberFormat="1" applyFont="1" applyBorder="1" applyAlignment="1">
      <alignment horizontal="center" vertical="center"/>
    </xf>
    <xf numFmtId="168" fontId="6" fillId="0" borderId="12" xfId="0" applyNumberFormat="1" applyFont="1" applyBorder="1" applyAlignment="1">
      <alignment horizontal="center" vertical="center"/>
    </xf>
    <xf numFmtId="168" fontId="3" fillId="0" borderId="15" xfId="0" applyNumberFormat="1" applyFont="1" applyBorder="1" applyAlignment="1">
      <alignment horizontal="center" vertical="center"/>
    </xf>
    <xf numFmtId="168" fontId="6" fillId="0" borderId="16" xfId="0" applyNumberFormat="1" applyFont="1" applyBorder="1" applyAlignment="1">
      <alignment horizontal="center" vertical="center"/>
    </xf>
    <xf numFmtId="168" fontId="3" fillId="0" borderId="18" xfId="0" applyNumberFormat="1" applyFont="1" applyBorder="1" applyAlignment="1">
      <alignment horizontal="center" vertical="center"/>
    </xf>
    <xf numFmtId="168" fontId="6" fillId="0" borderId="19" xfId="0" applyNumberFormat="1" applyFont="1" applyBorder="1" applyAlignment="1">
      <alignment horizontal="center" vertical="center"/>
    </xf>
    <xf numFmtId="168" fontId="3" fillId="0" borderId="13" xfId="0" applyNumberFormat="1" applyFont="1" applyBorder="1" applyAlignment="1">
      <alignment horizontal="center" vertical="center"/>
    </xf>
    <xf numFmtId="168" fontId="6" fillId="0" borderId="6" xfId="0" applyNumberFormat="1" applyFont="1" applyBorder="1" applyAlignment="1">
      <alignment horizontal="center" vertical="center"/>
    </xf>
    <xf numFmtId="0" fontId="6" fillId="3" borderId="31" xfId="0" applyFont="1" applyFill="1" applyBorder="1" applyAlignment="1">
      <alignment horizontal="center" vertical="center" wrapText="1"/>
    </xf>
    <xf numFmtId="0" fontId="6" fillId="3" borderId="32" xfId="0" applyFont="1" applyFill="1" applyBorder="1" applyAlignment="1">
      <alignment horizontal="center" vertical="center" wrapText="1"/>
    </xf>
    <xf numFmtId="0" fontId="3" fillId="0" borderId="10" xfId="0" applyFont="1" applyBorder="1" applyAlignment="1">
      <alignment horizontal="center" vertical="center" wrapText="1"/>
    </xf>
    <xf numFmtId="169" fontId="3" fillId="0" borderId="11" xfId="0" applyNumberFormat="1" applyFont="1" applyBorder="1" applyAlignment="1">
      <alignment horizontal="center" vertical="center" wrapText="1"/>
    </xf>
    <xf numFmtId="0" fontId="3" fillId="0" borderId="33" xfId="0" applyFont="1" applyBorder="1" applyAlignment="1">
      <alignment horizontal="center" vertical="center" wrapText="1"/>
    </xf>
    <xf numFmtId="9" fontId="3" fillId="0" borderId="10" xfId="3" applyFont="1" applyBorder="1" applyAlignment="1" applyProtection="1">
      <alignment horizontal="center" vertical="center" wrapText="1"/>
    </xf>
    <xf numFmtId="170" fontId="6" fillId="0" borderId="12" xfId="1" applyNumberFormat="1" applyFont="1" applyBorder="1" applyAlignment="1" applyProtection="1">
      <alignment horizontal="center" vertical="center" wrapText="1"/>
    </xf>
    <xf numFmtId="10" fontId="3" fillId="0" borderId="10" xfId="3" applyNumberFormat="1" applyFont="1" applyBorder="1" applyAlignment="1" applyProtection="1">
      <alignment horizontal="center" vertical="center" wrapText="1"/>
    </xf>
    <xf numFmtId="169" fontId="3" fillId="0" borderId="15" xfId="0" applyNumberFormat="1" applyFont="1" applyBorder="1" applyAlignment="1">
      <alignment horizontal="center" vertical="center" wrapText="1"/>
    </xf>
    <xf numFmtId="0" fontId="3" fillId="0" borderId="34" xfId="0" applyFont="1" applyBorder="1" applyAlignment="1">
      <alignment horizontal="center" vertical="center" wrapText="1"/>
    </xf>
    <xf numFmtId="9" fontId="3" fillId="0" borderId="14" xfId="3" applyFont="1" applyBorder="1" applyAlignment="1" applyProtection="1">
      <alignment horizontal="center" vertical="center" wrapText="1"/>
    </xf>
    <xf numFmtId="170" fontId="6" fillId="0" borderId="16" xfId="1" applyNumberFormat="1" applyFont="1" applyBorder="1" applyAlignment="1" applyProtection="1">
      <alignment horizontal="center" vertical="center" wrapText="1"/>
    </xf>
    <xf numFmtId="10" fontId="3" fillId="0" borderId="14" xfId="3" applyNumberFormat="1" applyFont="1" applyBorder="1" applyAlignment="1" applyProtection="1">
      <alignment horizontal="center" vertical="center" wrapText="1"/>
    </xf>
    <xf numFmtId="0" fontId="3" fillId="0" borderId="5" xfId="0" applyFont="1" applyBorder="1" applyAlignment="1">
      <alignment horizontal="center" vertical="center" wrapText="1"/>
    </xf>
    <xf numFmtId="169" fontId="3" fillId="0" borderId="13" xfId="0" applyNumberFormat="1" applyFont="1" applyBorder="1" applyAlignment="1">
      <alignment horizontal="center" vertical="center" wrapText="1"/>
    </xf>
    <xf numFmtId="0" fontId="3" fillId="0" borderId="35" xfId="0" applyFont="1" applyBorder="1" applyAlignment="1">
      <alignment horizontal="center" vertical="center" wrapText="1"/>
    </xf>
    <xf numFmtId="9" fontId="3" fillId="0" borderId="5" xfId="3" applyFont="1" applyBorder="1" applyAlignment="1" applyProtection="1">
      <alignment horizontal="center" vertical="center" wrapText="1"/>
    </xf>
    <xf numFmtId="170" fontId="6" fillId="0" borderId="6" xfId="1" applyNumberFormat="1" applyFont="1" applyBorder="1" applyAlignment="1" applyProtection="1">
      <alignment horizontal="center" vertical="center" wrapText="1"/>
    </xf>
    <xf numFmtId="10" fontId="3" fillId="0" borderId="5" xfId="3" applyNumberFormat="1" applyFont="1" applyBorder="1" applyAlignment="1" applyProtection="1">
      <alignment horizontal="center" vertical="center" wrapText="1"/>
    </xf>
    <xf numFmtId="0" fontId="6" fillId="3" borderId="20" xfId="0" applyFont="1" applyFill="1" applyBorder="1" applyAlignment="1">
      <alignment horizontal="center" vertical="center" wrapText="1"/>
    </xf>
    <xf numFmtId="0" fontId="6" fillId="3" borderId="22" xfId="0" applyFont="1" applyFill="1" applyBorder="1" applyAlignment="1">
      <alignment horizontal="center" vertical="center" wrapText="1"/>
    </xf>
    <xf numFmtId="169" fontId="3" fillId="0" borderId="12" xfId="0" applyNumberFormat="1" applyFont="1" applyBorder="1" applyAlignment="1">
      <alignment horizontal="center" vertical="center" wrapText="1"/>
    </xf>
    <xf numFmtId="169" fontId="3" fillId="0" borderId="16" xfId="0" applyNumberFormat="1" applyFont="1" applyBorder="1" applyAlignment="1">
      <alignment horizontal="center" vertical="center" wrapText="1"/>
    </xf>
    <xf numFmtId="169" fontId="3" fillId="0" borderId="18" xfId="0" applyNumberFormat="1" applyFont="1" applyBorder="1" applyAlignment="1">
      <alignment horizontal="center" vertical="center" wrapText="1"/>
    </xf>
    <xf numFmtId="169" fontId="3" fillId="0" borderId="19" xfId="0" applyNumberFormat="1" applyFont="1" applyBorder="1" applyAlignment="1">
      <alignment horizontal="center" vertical="center" wrapText="1"/>
    </xf>
    <xf numFmtId="169" fontId="6" fillId="3" borderId="21" xfId="0" applyNumberFormat="1" applyFont="1" applyFill="1" applyBorder="1" applyAlignment="1">
      <alignment horizontal="center" vertical="center" wrapText="1"/>
    </xf>
    <xf numFmtId="169" fontId="6" fillId="3" borderId="22" xfId="0" applyNumberFormat="1" applyFont="1" applyFill="1" applyBorder="1" applyAlignment="1">
      <alignment horizontal="center" vertical="center" wrapText="1"/>
    </xf>
    <xf numFmtId="169" fontId="3" fillId="0" borderId="11" xfId="0" applyNumberFormat="1" applyFont="1" applyBorder="1" applyAlignment="1">
      <alignment horizontal="center" vertical="center"/>
    </xf>
    <xf numFmtId="169" fontId="3" fillId="0" borderId="15" xfId="0" applyNumberFormat="1" applyFont="1" applyBorder="1" applyAlignment="1">
      <alignment horizontal="center" vertical="center"/>
    </xf>
    <xf numFmtId="169" fontId="3" fillId="0" borderId="18" xfId="0" applyNumberFormat="1" applyFont="1" applyBorder="1" applyAlignment="1">
      <alignment horizontal="center" vertical="center"/>
    </xf>
    <xf numFmtId="169" fontId="3" fillId="0" borderId="13" xfId="0" applyNumberFormat="1" applyFont="1" applyBorder="1" applyAlignment="1">
      <alignment horizontal="center" vertical="center"/>
    </xf>
    <xf numFmtId="0" fontId="9" fillId="3" borderId="2" xfId="0" applyFont="1" applyFill="1" applyBorder="1" applyAlignment="1">
      <alignment horizontal="center" vertical="center"/>
    </xf>
    <xf numFmtId="0" fontId="9" fillId="0" borderId="0" xfId="0" applyFont="1" applyAlignment="1">
      <alignment vertical="center"/>
    </xf>
    <xf numFmtId="165" fontId="9" fillId="3" borderId="2" xfId="9" applyFont="1" applyFill="1" applyBorder="1" applyAlignment="1" applyProtection="1">
      <alignment horizontal="center" vertical="center"/>
    </xf>
    <xf numFmtId="3" fontId="3" fillId="0" borderId="28" xfId="9" applyNumberFormat="1" applyFont="1" applyBorder="1" applyAlignment="1" applyProtection="1">
      <alignment horizontal="center" vertical="center"/>
    </xf>
    <xf numFmtId="165" fontId="3" fillId="0" borderId="28" xfId="9" applyFont="1" applyBorder="1" applyAlignment="1" applyProtection="1">
      <alignment horizontal="center" vertical="center"/>
    </xf>
    <xf numFmtId="4" fontId="8" fillId="0" borderId="37" xfId="0" applyNumberFormat="1" applyFont="1" applyBorder="1" applyAlignment="1">
      <alignment horizontal="center" vertical="center"/>
    </xf>
    <xf numFmtId="3" fontId="3" fillId="0" borderId="15" xfId="9" applyNumberFormat="1" applyFont="1" applyBorder="1" applyAlignment="1" applyProtection="1">
      <alignment horizontal="center" vertical="center"/>
    </xf>
    <xf numFmtId="165" fontId="3" fillId="0" borderId="15" xfId="9" applyFont="1" applyBorder="1" applyAlignment="1" applyProtection="1">
      <alignment horizontal="center" vertical="center"/>
    </xf>
    <xf numFmtId="4" fontId="8" fillId="0" borderId="38" xfId="0" applyNumberFormat="1" applyFont="1" applyBorder="1" applyAlignment="1">
      <alignment horizontal="center" vertical="center"/>
    </xf>
    <xf numFmtId="3" fontId="3" fillId="0" borderId="13" xfId="9" applyNumberFormat="1" applyFont="1" applyBorder="1" applyAlignment="1" applyProtection="1">
      <alignment horizontal="center" vertical="center"/>
    </xf>
    <xf numFmtId="165" fontId="3" fillId="0" borderId="13" xfId="9" applyFont="1" applyBorder="1" applyAlignment="1" applyProtection="1">
      <alignment horizontal="center" vertical="center"/>
    </xf>
    <xf numFmtId="4" fontId="8" fillId="0" borderId="39" xfId="0" applyNumberFormat="1" applyFont="1" applyBorder="1" applyAlignment="1">
      <alignment horizontal="center" vertical="center"/>
    </xf>
    <xf numFmtId="4" fontId="9" fillId="3" borderId="40" xfId="0" applyNumberFormat="1" applyFont="1" applyFill="1" applyBorder="1" applyAlignment="1">
      <alignment horizontal="center" vertical="center"/>
    </xf>
    <xf numFmtId="165" fontId="3" fillId="0" borderId="0" xfId="9" applyFont="1" applyBorder="1" applyAlignment="1" applyProtection="1">
      <alignment horizontal="center" vertical="center"/>
    </xf>
    <xf numFmtId="165" fontId="3" fillId="0" borderId="0" xfId="0" applyNumberFormat="1" applyFont="1" applyAlignment="1">
      <alignment horizontal="center" vertical="center"/>
    </xf>
    <xf numFmtId="0" fontId="9" fillId="0" borderId="0" xfId="0" applyFont="1" applyAlignment="1">
      <alignment horizontal="center" vertical="center"/>
    </xf>
    <xf numFmtId="0" fontId="9" fillId="3" borderId="7" xfId="0" applyFont="1" applyFill="1" applyBorder="1" applyAlignment="1">
      <alignment horizontal="center" vertical="center"/>
    </xf>
    <xf numFmtId="0" fontId="9" fillId="3" borderId="8" xfId="0" applyFont="1" applyFill="1" applyBorder="1" applyAlignment="1">
      <alignment horizontal="center" vertical="center"/>
    </xf>
    <xf numFmtId="0" fontId="9" fillId="3" borderId="9" xfId="0" applyFont="1" applyFill="1" applyBorder="1" applyAlignment="1">
      <alignment horizontal="center" vertical="center"/>
    </xf>
    <xf numFmtId="4" fontId="3" fillId="0" borderId="11" xfId="9" applyNumberFormat="1" applyFont="1" applyBorder="1" applyAlignment="1" applyProtection="1">
      <alignment horizontal="center" vertical="center"/>
    </xf>
    <xf numFmtId="4" fontId="9" fillId="0" borderId="12" xfId="9" applyNumberFormat="1" applyFont="1" applyBorder="1" applyAlignment="1" applyProtection="1">
      <alignment horizontal="center" vertical="center"/>
    </xf>
    <xf numFmtId="4" fontId="3" fillId="0" borderId="15" xfId="9" applyNumberFormat="1" applyFont="1" applyBorder="1" applyAlignment="1" applyProtection="1">
      <alignment horizontal="center" vertical="center"/>
    </xf>
    <xf numFmtId="4" fontId="9" fillId="0" borderId="16" xfId="9" applyNumberFormat="1" applyFont="1" applyBorder="1" applyAlignment="1" applyProtection="1">
      <alignment horizontal="center" vertical="center"/>
    </xf>
    <xf numFmtId="4" fontId="3" fillId="0" borderId="13" xfId="9" applyNumberFormat="1" applyFont="1" applyBorder="1" applyAlignment="1" applyProtection="1">
      <alignment horizontal="center" vertical="center"/>
    </xf>
    <xf numFmtId="4" fontId="9" fillId="0" borderId="6" xfId="9" applyNumberFormat="1" applyFont="1" applyBorder="1" applyAlignment="1" applyProtection="1">
      <alignment horizontal="center" vertical="center"/>
    </xf>
    <xf numFmtId="4" fontId="3" fillId="0" borderId="28" xfId="9" applyNumberFormat="1" applyFont="1" applyBorder="1" applyAlignment="1" applyProtection="1">
      <alignment horizontal="center" vertical="center"/>
    </xf>
    <xf numFmtId="4" fontId="9" fillId="0" borderId="4" xfId="9" applyNumberFormat="1" applyFont="1" applyBorder="1" applyAlignment="1" applyProtection="1">
      <alignment horizontal="center" vertical="center"/>
    </xf>
    <xf numFmtId="4" fontId="3" fillId="8" borderId="28" xfId="9" applyNumberFormat="1" applyFont="1" applyFill="1" applyBorder="1" applyAlignment="1" applyProtection="1">
      <alignment horizontal="center" vertical="center"/>
    </xf>
    <xf numFmtId="1" fontId="3" fillId="0" borderId="28" xfId="9" applyNumberFormat="1" applyFont="1" applyBorder="1" applyAlignment="1" applyProtection="1">
      <alignment horizontal="center" vertical="center"/>
    </xf>
    <xf numFmtId="2" fontId="3" fillId="0" borderId="28" xfId="9" applyNumberFormat="1" applyFont="1" applyBorder="1" applyAlignment="1" applyProtection="1">
      <alignment horizontal="center" vertical="center"/>
    </xf>
    <xf numFmtId="4" fontId="3" fillId="0" borderId="4" xfId="0" applyNumberFormat="1" applyFont="1" applyBorder="1" applyAlignment="1">
      <alignment horizontal="center" vertical="center"/>
    </xf>
    <xf numFmtId="4" fontId="3" fillId="8" borderId="15" xfId="9" applyNumberFormat="1" applyFont="1" applyFill="1" applyBorder="1" applyAlignment="1" applyProtection="1">
      <alignment horizontal="center" vertical="center"/>
    </xf>
    <xf numFmtId="1" fontId="3" fillId="0" borderId="15" xfId="9" applyNumberFormat="1" applyFont="1" applyBorder="1" applyAlignment="1" applyProtection="1">
      <alignment horizontal="center" vertical="center"/>
    </xf>
    <xf numFmtId="2" fontId="3" fillId="0" borderId="15" xfId="9" applyNumberFormat="1" applyFont="1" applyBorder="1" applyAlignment="1" applyProtection="1">
      <alignment horizontal="center" vertical="center"/>
    </xf>
    <xf numFmtId="4" fontId="3" fillId="0" borderId="16" xfId="0" applyNumberFormat="1" applyFont="1" applyBorder="1" applyAlignment="1">
      <alignment horizontal="center" vertical="center"/>
    </xf>
    <xf numFmtId="4" fontId="6" fillId="0" borderId="16" xfId="0" applyNumberFormat="1" applyFont="1" applyBorder="1" applyAlignment="1">
      <alignment horizontal="center" vertical="center"/>
    </xf>
    <xf numFmtId="0" fontId="8" fillId="0" borderId="14" xfId="0" applyFont="1" applyBorder="1" applyAlignment="1">
      <alignment horizontal="center" vertical="center"/>
    </xf>
    <xf numFmtId="2" fontId="3" fillId="0" borderId="15" xfId="0" applyNumberFormat="1" applyFont="1" applyBorder="1" applyAlignment="1">
      <alignment horizontal="center" vertical="center"/>
    </xf>
    <xf numFmtId="4" fontId="3" fillId="8" borderId="13" xfId="9" applyNumberFormat="1" applyFont="1" applyFill="1" applyBorder="1" applyAlignment="1" applyProtection="1">
      <alignment horizontal="center" vertical="center"/>
    </xf>
    <xf numFmtId="1" fontId="3" fillId="0" borderId="13" xfId="9" applyNumberFormat="1" applyFont="1" applyBorder="1" applyAlignment="1" applyProtection="1">
      <alignment horizontal="center" vertical="center"/>
    </xf>
    <xf numFmtId="2" fontId="3" fillId="0" borderId="13" xfId="9" applyNumberFormat="1" applyFont="1" applyBorder="1" applyAlignment="1" applyProtection="1">
      <alignment horizontal="center" vertical="center"/>
    </xf>
    <xf numFmtId="4" fontId="3" fillId="0" borderId="6" xfId="0" applyNumberFormat="1" applyFont="1" applyBorder="1" applyAlignment="1">
      <alignment horizontal="center" vertical="center"/>
    </xf>
    <xf numFmtId="4" fontId="9" fillId="3" borderId="41" xfId="0" applyNumberFormat="1" applyFont="1" applyFill="1" applyBorder="1" applyAlignment="1">
      <alignment horizontal="center" vertical="center"/>
    </xf>
    <xf numFmtId="4" fontId="6" fillId="3" borderId="2" xfId="0" applyNumberFormat="1" applyFont="1" applyFill="1" applyBorder="1" applyAlignment="1">
      <alignment horizontal="center" vertical="center"/>
    </xf>
    <xf numFmtId="0" fontId="9" fillId="3" borderId="20" xfId="0" applyFont="1" applyFill="1" applyBorder="1" applyAlignment="1">
      <alignment horizontal="center" vertical="center"/>
    </xf>
    <xf numFmtId="0" fontId="9" fillId="3" borderId="21" xfId="0" applyFont="1" applyFill="1" applyBorder="1" applyAlignment="1">
      <alignment horizontal="center" vertical="center"/>
    </xf>
    <xf numFmtId="165" fontId="9" fillId="3" borderId="22" xfId="0" applyNumberFormat="1" applyFont="1" applyFill="1" applyBorder="1" applyAlignment="1">
      <alignment horizontal="center" vertical="center" wrapText="1"/>
    </xf>
    <xf numFmtId="4" fontId="9" fillId="0" borderId="12" xfId="0" applyNumberFormat="1" applyFont="1" applyBorder="1" applyAlignment="1">
      <alignment horizontal="center" vertical="center"/>
    </xf>
    <xf numFmtId="4" fontId="9" fillId="0" borderId="16" xfId="0" applyNumberFormat="1" applyFont="1" applyBorder="1" applyAlignment="1">
      <alignment horizontal="center" vertical="center"/>
    </xf>
    <xf numFmtId="4" fontId="3" fillId="0" borderId="18" xfId="9" applyNumberFormat="1" applyFont="1" applyBorder="1" applyAlignment="1" applyProtection="1">
      <alignment horizontal="center" vertical="center"/>
    </xf>
    <xf numFmtId="4" fontId="9" fillId="0" borderId="19" xfId="0" applyNumberFormat="1" applyFont="1" applyBorder="1" applyAlignment="1">
      <alignment horizontal="center" vertical="center"/>
    </xf>
    <xf numFmtId="4" fontId="9" fillId="0" borderId="6" xfId="0" applyNumberFormat="1" applyFont="1" applyBorder="1" applyAlignment="1">
      <alignment horizontal="center" vertical="center"/>
    </xf>
    <xf numFmtId="0" fontId="9" fillId="3" borderId="8" xfId="0" applyFont="1" applyFill="1" applyBorder="1" applyAlignment="1">
      <alignment horizontal="center" vertical="center" wrapText="1"/>
    </xf>
    <xf numFmtId="4" fontId="8" fillId="0" borderId="12" xfId="0" applyNumberFormat="1" applyFont="1" applyBorder="1" applyAlignment="1">
      <alignment horizontal="center" vertical="center"/>
    </xf>
    <xf numFmtId="4" fontId="8" fillId="0" borderId="16" xfId="0" applyNumberFormat="1" applyFont="1" applyBorder="1" applyAlignment="1">
      <alignment horizontal="center" vertical="center"/>
    </xf>
    <xf numFmtId="4" fontId="8" fillId="0" borderId="19" xfId="0" applyNumberFormat="1" applyFont="1" applyBorder="1" applyAlignment="1">
      <alignment horizontal="center" vertical="center"/>
    </xf>
    <xf numFmtId="4" fontId="8" fillId="0" borderId="6" xfId="0" applyNumberFormat="1" applyFont="1" applyBorder="1" applyAlignment="1">
      <alignment horizontal="center" vertical="center"/>
    </xf>
    <xf numFmtId="10" fontId="8" fillId="0" borderId="16" xfId="3" applyNumberFormat="1" applyFont="1" applyBorder="1" applyAlignment="1" applyProtection="1">
      <alignment horizontal="center" vertical="center"/>
    </xf>
    <xf numFmtId="10" fontId="8" fillId="0" borderId="6" xfId="3" applyNumberFormat="1" applyFont="1" applyBorder="1" applyAlignment="1" applyProtection="1">
      <alignment horizontal="center" vertical="center"/>
    </xf>
    <xf numFmtId="171" fontId="3" fillId="0" borderId="11" xfId="10" applyNumberFormat="1" applyFont="1" applyBorder="1" applyAlignment="1" applyProtection="1">
      <alignment horizontal="center" vertical="center"/>
    </xf>
    <xf numFmtId="171" fontId="3" fillId="0" borderId="15" xfId="10" applyNumberFormat="1" applyFont="1" applyBorder="1" applyAlignment="1" applyProtection="1">
      <alignment horizontal="center" vertical="center"/>
    </xf>
    <xf numFmtId="171" fontId="3" fillId="0" borderId="18" xfId="10" applyNumberFormat="1" applyFont="1" applyBorder="1" applyAlignment="1" applyProtection="1">
      <alignment horizontal="center" vertical="center"/>
    </xf>
    <xf numFmtId="171" fontId="3" fillId="0" borderId="13" xfId="10" applyNumberFormat="1" applyFont="1" applyBorder="1" applyAlignment="1" applyProtection="1">
      <alignment horizontal="center" vertical="center"/>
    </xf>
    <xf numFmtId="0" fontId="6" fillId="3" borderId="7" xfId="0" applyFont="1" applyFill="1" applyBorder="1" applyAlignment="1">
      <alignment horizontal="center" vertical="center" wrapText="1"/>
    </xf>
    <xf numFmtId="167" fontId="3" fillId="0" borderId="16" xfId="0" applyNumberFormat="1" applyFont="1" applyBorder="1" applyAlignment="1">
      <alignment horizontal="center" vertical="center"/>
    </xf>
    <xf numFmtId="0" fontId="10" fillId="0" borderId="5" xfId="0" applyFont="1" applyBorder="1" applyAlignment="1">
      <alignment horizontal="center" vertical="center" wrapText="1"/>
    </xf>
    <xf numFmtId="167" fontId="10" fillId="0" borderId="13" xfId="0" applyNumberFormat="1" applyFont="1" applyBorder="1" applyAlignment="1">
      <alignment horizontal="center" vertical="center"/>
    </xf>
    <xf numFmtId="167" fontId="10" fillId="0" borderId="6" xfId="0" applyNumberFormat="1" applyFont="1" applyBorder="1" applyAlignment="1">
      <alignment horizontal="center" vertical="center"/>
    </xf>
    <xf numFmtId="167" fontId="6" fillId="3" borderId="21" xfId="0" applyNumberFormat="1" applyFont="1" applyFill="1" applyBorder="1" applyAlignment="1">
      <alignment horizontal="center" vertical="center"/>
    </xf>
    <xf numFmtId="167" fontId="6" fillId="3" borderId="22" xfId="0" applyNumberFormat="1" applyFont="1" applyFill="1" applyBorder="1" applyAlignment="1">
      <alignment horizontal="center" vertical="center"/>
    </xf>
    <xf numFmtId="0" fontId="3" fillId="0" borderId="0" xfId="0" applyFont="1" applyAlignment="1">
      <alignment horizontal="center" vertical="center" wrapText="1"/>
    </xf>
    <xf numFmtId="172" fontId="15" fillId="0" borderId="41" xfId="2" applyFont="1" applyBorder="1" applyProtection="1"/>
    <xf numFmtId="172" fontId="15" fillId="0" borderId="15" xfId="2" applyFont="1" applyBorder="1" applyProtection="1"/>
    <xf numFmtId="172" fontId="15" fillId="0" borderId="15" xfId="2" applyFont="1" applyBorder="1"/>
    <xf numFmtId="0" fontId="17" fillId="0" borderId="0" xfId="0" applyFont="1" applyAlignment="1">
      <alignment horizontal="center"/>
    </xf>
    <xf numFmtId="0" fontId="13" fillId="7" borderId="0" xfId="0" applyFont="1" applyFill="1" applyAlignment="1">
      <alignment horizontal="center" vertical="center"/>
    </xf>
    <xf numFmtId="0" fontId="13" fillId="0" borderId="15" xfId="0" applyFont="1" applyBorder="1" applyAlignment="1">
      <alignment horizontal="center" vertical="center" wrapText="1"/>
    </xf>
    <xf numFmtId="0" fontId="15" fillId="0" borderId="15" xfId="0" applyFont="1" applyBorder="1" applyAlignment="1">
      <alignment vertical="center" wrapText="1"/>
    </xf>
    <xf numFmtId="0" fontId="15" fillId="0" borderId="15" xfId="0" applyFont="1" applyBorder="1" applyAlignment="1">
      <alignment vertical="center"/>
    </xf>
    <xf numFmtId="0" fontId="15" fillId="0" borderId="0" xfId="0" applyFont="1"/>
    <xf numFmtId="0" fontId="15" fillId="0" borderId="15" xfId="0" applyFont="1" applyBorder="1"/>
    <xf numFmtId="166" fontId="13" fillId="0" borderId="15" xfId="1" applyFont="1" applyBorder="1" applyAlignment="1" applyProtection="1">
      <alignment horizontal="center" vertical="center" wrapText="1"/>
    </xf>
    <xf numFmtId="0" fontId="15" fillId="0" borderId="15" xfId="0" applyFont="1" applyBorder="1" applyAlignment="1">
      <alignment horizontal="center" vertical="center" wrapText="1"/>
    </xf>
    <xf numFmtId="0" fontId="13" fillId="0" borderId="0" xfId="0" applyFont="1" applyAlignment="1">
      <alignment horizontal="center" vertical="center" wrapText="1"/>
    </xf>
    <xf numFmtId="166" fontId="15" fillId="0" borderId="0" xfId="1" applyFont="1" applyBorder="1" applyAlignment="1" applyProtection="1">
      <alignment horizontal="center" vertical="center" wrapText="1"/>
    </xf>
    <xf numFmtId="0" fontId="14" fillId="10" borderId="43" xfId="6" applyFont="1" applyFill="1" applyBorder="1" applyAlignment="1">
      <alignment horizontal="center" vertical="center" wrapText="1"/>
    </xf>
    <xf numFmtId="4" fontId="14" fillId="10" borderId="44" xfId="0" applyNumberFormat="1" applyFont="1" applyFill="1" applyBorder="1" applyAlignment="1">
      <alignment horizontal="center" vertical="center"/>
    </xf>
    <xf numFmtId="4" fontId="14" fillId="10" borderId="44" xfId="6" applyNumberFormat="1" applyFont="1" applyFill="1" applyBorder="1" applyAlignment="1">
      <alignment horizontal="center" vertical="center" wrapText="1"/>
    </xf>
    <xf numFmtId="0" fontId="13" fillId="0" borderId="0" xfId="0" applyFont="1" applyAlignment="1">
      <alignment vertical="center"/>
    </xf>
    <xf numFmtId="0" fontId="13" fillId="0" borderId="2" xfId="0" applyFont="1" applyBorder="1" applyAlignment="1">
      <alignment horizontal="center" vertical="center" wrapText="1"/>
    </xf>
    <xf numFmtId="0" fontId="13" fillId="0" borderId="32" xfId="0" applyFont="1" applyBorder="1" applyAlignment="1">
      <alignment horizontal="center" vertical="center" wrapText="1"/>
    </xf>
    <xf numFmtId="0" fontId="15" fillId="0" borderId="40" xfId="0" applyFont="1" applyBorder="1" applyAlignment="1">
      <alignment horizontal="center" vertical="center" wrapText="1"/>
    </xf>
    <xf numFmtId="2" fontId="15" fillId="0" borderId="0" xfId="0" applyNumberFormat="1" applyFont="1" applyAlignment="1">
      <alignment horizontal="center" vertical="center" wrapText="1"/>
    </xf>
    <xf numFmtId="0" fontId="15" fillId="0" borderId="41" xfId="0" applyFont="1" applyBorder="1" applyAlignment="1">
      <alignment vertical="center" wrapText="1"/>
    </xf>
    <xf numFmtId="10" fontId="15" fillId="0" borderId="41" xfId="0" applyNumberFormat="1" applyFont="1" applyBorder="1" applyAlignment="1">
      <alignment horizontal="center" vertical="center" wrapText="1"/>
    </xf>
    <xf numFmtId="0" fontId="15" fillId="0" borderId="41" xfId="0" applyFont="1" applyBorder="1" applyAlignment="1">
      <alignment horizontal="center" vertical="center" wrapText="1"/>
    </xf>
    <xf numFmtId="0" fontId="15" fillId="0" borderId="0" xfId="0" applyFont="1" applyAlignment="1">
      <alignment horizontal="center" vertical="center" wrapText="1"/>
    </xf>
    <xf numFmtId="0" fontId="14" fillId="10" borderId="43" xfId="0" applyFont="1" applyFill="1" applyBorder="1" applyAlignment="1">
      <alignment horizontal="center" vertical="center"/>
    </xf>
    <xf numFmtId="0" fontId="13" fillId="0" borderId="32" xfId="0" applyFont="1" applyBorder="1" applyAlignment="1">
      <alignment vertical="center" wrapText="1"/>
    </xf>
    <xf numFmtId="4" fontId="14" fillId="10" borderId="0" xfId="6" applyNumberFormat="1" applyFont="1" applyFill="1" applyAlignment="1">
      <alignment horizontal="center" vertical="center" wrapText="1"/>
    </xf>
    <xf numFmtId="174" fontId="15" fillId="0" borderId="41" xfId="0" applyNumberFormat="1" applyFont="1" applyBorder="1" applyAlignment="1">
      <alignment horizontal="center" vertical="center" wrapText="1"/>
    </xf>
    <xf numFmtId="0" fontId="13" fillId="0" borderId="40" xfId="0" applyFont="1" applyBorder="1" applyAlignment="1">
      <alignment horizontal="center" vertical="center" wrapText="1"/>
    </xf>
    <xf numFmtId="166" fontId="15" fillId="0" borderId="0" xfId="0" applyNumberFormat="1" applyFont="1"/>
    <xf numFmtId="10" fontId="15" fillId="0" borderId="0" xfId="0" applyNumberFormat="1" applyFont="1"/>
    <xf numFmtId="0" fontId="13" fillId="0" borderId="15" xfId="0" applyFont="1" applyBorder="1" applyAlignment="1">
      <alignment vertical="center" wrapText="1"/>
    </xf>
    <xf numFmtId="174" fontId="15" fillId="0" borderId="15" xfId="3" applyNumberFormat="1" applyFont="1" applyBorder="1" applyAlignment="1" applyProtection="1">
      <alignment horizontal="center" vertical="center" wrapText="1"/>
    </xf>
    <xf numFmtId="175" fontId="15" fillId="0" borderId="15" xfId="3" applyNumberFormat="1" applyFont="1" applyBorder="1" applyAlignment="1" applyProtection="1">
      <alignment horizontal="center" vertical="center" wrapText="1"/>
    </xf>
    <xf numFmtId="10" fontId="15" fillId="0" borderId="15" xfId="0" applyNumberFormat="1" applyFont="1" applyBorder="1" applyAlignment="1">
      <alignment horizontal="center" vertical="center" wrapText="1"/>
    </xf>
    <xf numFmtId="172" fontId="13" fillId="12" borderId="41" xfId="2" applyFont="1" applyFill="1" applyBorder="1" applyProtection="1"/>
    <xf numFmtId="10" fontId="15" fillId="13" borderId="15" xfId="0" applyNumberFormat="1" applyFont="1" applyFill="1" applyBorder="1" applyAlignment="1">
      <alignment horizontal="center" vertical="center" wrapText="1"/>
    </xf>
    <xf numFmtId="10" fontId="15" fillId="14" borderId="15" xfId="0" applyNumberFormat="1" applyFont="1" applyFill="1" applyBorder="1" applyAlignment="1">
      <alignment horizontal="center" vertical="center" wrapText="1"/>
    </xf>
    <xf numFmtId="0" fontId="15" fillId="15" borderId="15" xfId="0" applyFont="1" applyFill="1" applyBorder="1" applyAlignment="1" applyProtection="1">
      <alignment horizontal="center" vertical="center" wrapText="1"/>
      <protection locked="0"/>
    </xf>
    <xf numFmtId="172" fontId="13" fillId="0" borderId="15" xfId="2" applyFont="1" applyBorder="1"/>
    <xf numFmtId="172" fontId="13" fillId="0" borderId="15" xfId="2" applyFont="1" applyBorder="1" applyProtection="1"/>
    <xf numFmtId="174" fontId="15" fillId="0" borderId="15" xfId="0" applyNumberFormat="1" applyFont="1" applyBorder="1" applyAlignment="1">
      <alignment horizontal="center" vertical="center" wrapText="1"/>
    </xf>
    <xf numFmtId="10" fontId="13" fillId="0" borderId="15" xfId="0" applyNumberFormat="1" applyFont="1" applyBorder="1" applyAlignment="1">
      <alignment vertical="center" wrapText="1"/>
    </xf>
    <xf numFmtId="10" fontId="15" fillId="0" borderId="15" xfId="0" applyNumberFormat="1" applyFont="1" applyBorder="1" applyAlignment="1">
      <alignment vertical="center" wrapText="1"/>
    </xf>
    <xf numFmtId="174" fontId="15" fillId="0" borderId="15" xfId="0" applyNumberFormat="1" applyFont="1" applyBorder="1" applyAlignment="1">
      <alignment vertical="center" wrapText="1"/>
    </xf>
    <xf numFmtId="0" fontId="18" fillId="0" borderId="15" xfId="0" applyFont="1" applyBorder="1" applyAlignment="1">
      <alignment horizontal="center" vertical="center" wrapText="1"/>
    </xf>
    <xf numFmtId="0" fontId="15" fillId="0" borderId="15" xfId="0" applyFont="1" applyBorder="1" applyAlignment="1">
      <alignment horizontal="left" vertical="center" wrapText="1"/>
    </xf>
    <xf numFmtId="9" fontId="15" fillId="0" borderId="0" xfId="0" applyNumberFormat="1" applyFont="1"/>
    <xf numFmtId="43" fontId="15" fillId="0" borderId="0" xfId="0" applyNumberFormat="1" applyFont="1"/>
    <xf numFmtId="172" fontId="18" fillId="0" borderId="15" xfId="2" applyFont="1" applyBorder="1" applyProtection="1"/>
    <xf numFmtId="172" fontId="13" fillId="0" borderId="45" xfId="2" applyFont="1" applyBorder="1"/>
    <xf numFmtId="0" fontId="18" fillId="0" borderId="0" xfId="7" applyFont="1" applyAlignment="1">
      <alignment horizontal="left" wrapText="1"/>
    </xf>
    <xf numFmtId="0" fontId="21" fillId="0" borderId="0" xfId="0" applyFont="1" applyAlignment="1">
      <alignment horizontal="left" vertical="top" wrapText="1"/>
    </xf>
    <xf numFmtId="0" fontId="0" fillId="0" borderId="0" xfId="0" applyAlignment="1">
      <alignment horizontal="center"/>
    </xf>
    <xf numFmtId="176" fontId="0" fillId="0" borderId="0" xfId="0" applyNumberFormat="1" applyAlignment="1">
      <alignment horizontal="center" vertical="center"/>
    </xf>
    <xf numFmtId="49" fontId="19" fillId="0" borderId="0" xfId="0" applyNumberFormat="1" applyFont="1" applyAlignment="1">
      <alignment horizontal="justify" vertical="center" wrapText="1"/>
    </xf>
    <xf numFmtId="0" fontId="0" fillId="0" borderId="0" xfId="0" applyAlignment="1">
      <alignment horizontal="center" vertical="center"/>
    </xf>
    <xf numFmtId="0" fontId="27" fillId="0" borderId="15" xfId="17" applyNumberFormat="1" applyFont="1" applyFill="1" applyBorder="1" applyAlignment="1" applyProtection="1">
      <alignment horizontal="center" vertical="center"/>
    </xf>
    <xf numFmtId="0" fontId="27" fillId="0" borderId="15" xfId="17" applyNumberFormat="1" applyFont="1" applyFill="1" applyBorder="1" applyAlignment="1" applyProtection="1">
      <alignment horizontal="center" vertical="center" wrapText="1"/>
    </xf>
    <xf numFmtId="0" fontId="25" fillId="0" borderId="15" xfId="20" applyNumberFormat="1" applyFont="1" applyFill="1" applyBorder="1" applyAlignment="1" applyProtection="1">
      <alignment horizontal="center" vertical="center"/>
    </xf>
    <xf numFmtId="0" fontId="25" fillId="0" borderId="15" xfId="20" applyNumberFormat="1" applyFont="1" applyFill="1" applyBorder="1" applyAlignment="1" applyProtection="1">
      <alignment horizontal="left" vertical="center" wrapText="1"/>
    </xf>
    <xf numFmtId="0" fontId="25" fillId="0" borderId="15" xfId="17" applyNumberFormat="1" applyFont="1" applyFill="1" applyBorder="1" applyAlignment="1" applyProtection="1">
      <alignment horizontal="center" vertical="center"/>
    </xf>
    <xf numFmtId="176" fontId="25" fillId="0" borderId="15" xfId="17" applyNumberFormat="1" applyFont="1" applyFill="1" applyBorder="1" applyAlignment="1" applyProtection="1">
      <alignment horizontal="center" vertical="center"/>
    </xf>
    <xf numFmtId="0" fontId="0" fillId="0" borderId="0" xfId="0" applyAlignment="1">
      <alignment vertical="center"/>
    </xf>
    <xf numFmtId="176" fontId="0" fillId="16" borderId="2" xfId="0" applyNumberFormat="1" applyFill="1" applyBorder="1" applyAlignment="1">
      <alignment horizontal="center" vertical="center"/>
    </xf>
    <xf numFmtId="0" fontId="0" fillId="19" borderId="0" xfId="0" applyFill="1" applyAlignment="1">
      <alignment horizontal="center" vertical="center"/>
    </xf>
    <xf numFmtId="176" fontId="0" fillId="20" borderId="0" xfId="0" applyNumberFormat="1" applyFill="1" applyAlignment="1">
      <alignment horizontal="center" vertical="center"/>
    </xf>
    <xf numFmtId="0" fontId="25" fillId="0" borderId="15" xfId="20" applyNumberFormat="1" applyFont="1" applyFill="1" applyBorder="1" applyAlignment="1" applyProtection="1">
      <alignment horizontal="center"/>
    </xf>
    <xf numFmtId="0" fontId="25" fillId="0" borderId="15" xfId="20" applyNumberFormat="1" applyFont="1" applyFill="1" applyBorder="1" applyAlignment="1" applyProtection="1">
      <alignment horizontal="center" vertical="top"/>
    </xf>
    <xf numFmtId="176" fontId="25" fillId="0" borderId="18" xfId="17" applyNumberFormat="1" applyFont="1" applyFill="1" applyBorder="1" applyAlignment="1" applyProtection="1">
      <alignment horizontal="center" vertical="center"/>
    </xf>
    <xf numFmtId="10" fontId="12" fillId="0" borderId="0" xfId="3" applyNumberFormat="1" applyAlignment="1">
      <alignment horizontal="center" vertical="center"/>
    </xf>
    <xf numFmtId="0" fontId="27" fillId="0" borderId="15" xfId="17" applyNumberFormat="1" applyFont="1" applyFill="1" applyBorder="1" applyAlignment="1" applyProtection="1">
      <alignment horizontal="left" vertical="center" indent="1"/>
    </xf>
    <xf numFmtId="0" fontId="25" fillId="0" borderId="15" xfId="17" applyNumberFormat="1" applyFont="1" applyFill="1" applyBorder="1" applyAlignment="1" applyProtection="1">
      <alignment horizontal="left" vertical="center" indent="2"/>
    </xf>
    <xf numFmtId="0" fontId="25" fillId="0" borderId="15" xfId="17" applyNumberFormat="1" applyFont="1" applyFill="1" applyBorder="1" applyAlignment="1" applyProtection="1">
      <alignment horizontal="left" vertical="top" wrapText="1"/>
    </xf>
    <xf numFmtId="0" fontId="25" fillId="0" borderId="15" xfId="17" applyNumberFormat="1" applyFont="1" applyFill="1" applyBorder="1" applyAlignment="1" applyProtection="1">
      <alignment horizontal="left" vertical="top" indent="2"/>
    </xf>
    <xf numFmtId="0" fontId="25" fillId="0" borderId="15" xfId="17" applyNumberFormat="1" applyFont="1" applyFill="1" applyBorder="1" applyAlignment="1" applyProtection="1">
      <alignment horizontal="left" vertical="top"/>
    </xf>
    <xf numFmtId="0" fontId="25" fillId="0" borderId="15" xfId="17" applyNumberFormat="1" applyFont="1" applyFill="1" applyBorder="1" applyAlignment="1" applyProtection="1">
      <alignment horizontal="center" vertical="top"/>
    </xf>
    <xf numFmtId="176" fontId="0" fillId="0" borderId="18" xfId="0" applyNumberFormat="1" applyBorder="1" applyAlignment="1">
      <alignment horizontal="center" vertical="center"/>
    </xf>
    <xf numFmtId="0" fontId="25" fillId="0" borderId="15" xfId="17" applyNumberFormat="1" applyFont="1" applyFill="1" applyBorder="1" applyAlignment="1" applyProtection="1">
      <alignment horizontal="left" vertical="center" indent="1"/>
    </xf>
    <xf numFmtId="0" fontId="25" fillId="0" borderId="15" xfId="17" applyNumberFormat="1" applyFont="1" applyFill="1" applyBorder="1" applyAlignment="1" applyProtection="1">
      <alignment horizontal="center" vertical="center" wrapText="1"/>
    </xf>
    <xf numFmtId="0" fontId="25" fillId="0" borderId="15" xfId="17" applyNumberFormat="1" applyFont="1" applyFill="1" applyBorder="1" applyAlignment="1" applyProtection="1">
      <alignment horizontal="left" wrapText="1"/>
    </xf>
    <xf numFmtId="0" fontId="25" fillId="0" borderId="15" xfId="17" applyNumberFormat="1" applyFont="1" applyFill="1" applyBorder="1" applyAlignment="1" applyProtection="1">
      <alignment horizontal="left" vertical="center" wrapText="1"/>
    </xf>
    <xf numFmtId="0" fontId="25" fillId="0" borderId="15" xfId="17" applyNumberFormat="1" applyFont="1" applyFill="1" applyBorder="1" applyAlignment="1" applyProtection="1">
      <alignment horizontal="left" vertical="center"/>
    </xf>
    <xf numFmtId="0" fontId="25" fillId="0" borderId="15" xfId="21" applyNumberFormat="1" applyFont="1" applyFill="1" applyBorder="1" applyAlignment="1" applyProtection="1">
      <alignment horizontal="left" vertical="center" indent="1"/>
    </xf>
    <xf numFmtId="0" fontId="25" fillId="0" borderId="15" xfId="21" applyNumberFormat="1" applyFont="1" applyFill="1" applyBorder="1" applyAlignment="1" applyProtection="1">
      <alignment horizontal="center" vertical="center"/>
    </xf>
    <xf numFmtId="0" fontId="25" fillId="0" borderId="15" xfId="21" applyNumberFormat="1" applyFont="1" applyFill="1" applyBorder="1" applyAlignment="1" applyProtection="1">
      <alignment horizontal="center" vertical="center" wrapText="1"/>
    </xf>
    <xf numFmtId="176" fontId="25" fillId="0" borderId="15" xfId="21" applyNumberFormat="1" applyFont="1" applyFill="1" applyBorder="1" applyAlignment="1" applyProtection="1">
      <alignment horizontal="center" vertical="center"/>
    </xf>
    <xf numFmtId="0" fontId="25" fillId="0" borderId="15" xfId="21" applyNumberFormat="1" applyFont="1" applyFill="1" applyBorder="1" applyAlignment="1" applyProtection="1">
      <alignment horizontal="left" vertical="center"/>
    </xf>
    <xf numFmtId="176" fontId="25" fillId="0" borderId="18" xfId="21" applyNumberFormat="1" applyFont="1" applyFill="1" applyBorder="1" applyAlignment="1" applyProtection="1">
      <alignment horizontal="center" vertical="top"/>
    </xf>
    <xf numFmtId="0" fontId="27" fillId="0" borderId="15" xfId="21" applyNumberFormat="1" applyFont="1" applyFill="1" applyBorder="1" applyAlignment="1" applyProtection="1">
      <alignment horizontal="center" vertical="center"/>
    </xf>
    <xf numFmtId="0" fontId="27" fillId="0" borderId="15" xfId="21" applyNumberFormat="1" applyFont="1" applyFill="1" applyBorder="1" applyAlignment="1" applyProtection="1">
      <alignment horizontal="center" vertical="center" wrapText="1"/>
    </xf>
    <xf numFmtId="0" fontId="27" fillId="0" borderId="15" xfId="21" applyNumberFormat="1" applyFont="1" applyFill="1" applyBorder="1" applyAlignment="1" applyProtection="1">
      <alignment horizontal="center" vertical="top" wrapText="1"/>
    </xf>
    <xf numFmtId="0" fontId="25" fillId="0" borderId="15" xfId="21" applyNumberFormat="1" applyFont="1" applyFill="1" applyBorder="1" applyAlignment="1" applyProtection="1">
      <alignment horizontal="left" vertical="top"/>
    </xf>
    <xf numFmtId="0" fontId="25" fillId="0" borderId="15" xfId="21" applyNumberFormat="1" applyFont="1" applyFill="1" applyBorder="1" applyAlignment="1" applyProtection="1">
      <alignment horizontal="left" vertical="top" wrapText="1"/>
    </xf>
    <xf numFmtId="0" fontId="25" fillId="0" borderId="15" xfId="21" applyNumberFormat="1" applyFont="1" applyFill="1" applyBorder="1" applyAlignment="1" applyProtection="1">
      <alignment horizontal="left" vertical="center" wrapText="1"/>
    </xf>
    <xf numFmtId="0" fontId="25" fillId="0" borderId="15" xfId="21" applyNumberFormat="1" applyFont="1" applyFill="1" applyBorder="1" applyAlignment="1" applyProtection="1">
      <alignment horizontal="left" wrapText="1"/>
    </xf>
    <xf numFmtId="176" fontId="25" fillId="0" borderId="18" xfId="21" applyNumberFormat="1" applyFont="1" applyFill="1" applyBorder="1" applyAlignment="1" applyProtection="1">
      <alignment horizontal="center" vertical="center"/>
    </xf>
    <xf numFmtId="176" fontId="0" fillId="0" borderId="18" xfId="0" applyNumberFormat="1" applyBorder="1" applyAlignment="1">
      <alignment horizontal="center"/>
    </xf>
    <xf numFmtId="176" fontId="25" fillId="16" borderId="2" xfId="21" applyNumberFormat="1" applyFont="1" applyFill="1" applyBorder="1" applyAlignment="1" applyProtection="1">
      <alignment horizontal="center" vertical="top"/>
    </xf>
    <xf numFmtId="0" fontId="25" fillId="0" borderId="0" xfId="21" applyNumberFormat="1" applyFont="1" applyFill="1" applyBorder="1" applyAlignment="1" applyProtection="1">
      <alignment horizontal="left" vertical="top"/>
    </xf>
    <xf numFmtId="0" fontId="25" fillId="0" borderId="0" xfId="21" applyNumberFormat="1" applyFont="1" applyFill="1" applyBorder="1" applyAlignment="1" applyProtection="1">
      <alignment vertical="top"/>
    </xf>
    <xf numFmtId="0" fontId="25" fillId="0" borderId="0" xfId="21" applyNumberFormat="1" applyFont="1" applyFill="1" applyBorder="1" applyAlignment="1" applyProtection="1">
      <alignment vertical="center"/>
    </xf>
    <xf numFmtId="0" fontId="25" fillId="0" borderId="15" xfId="21" applyNumberFormat="1" applyFont="1" applyFill="1" applyBorder="1" applyAlignment="1" applyProtection="1">
      <alignment horizontal="center" vertical="top"/>
    </xf>
    <xf numFmtId="0" fontId="25" fillId="0" borderId="50" xfId="21" applyNumberFormat="1" applyFont="1" applyFill="1" applyBorder="1" applyAlignment="1" applyProtection="1">
      <alignment horizontal="left" vertical="top"/>
    </xf>
    <xf numFmtId="0" fontId="25" fillId="0" borderId="47" xfId="21" applyNumberFormat="1" applyFont="1" applyFill="1" applyBorder="1" applyAlignment="1" applyProtection="1">
      <alignment horizontal="left" vertical="top"/>
    </xf>
    <xf numFmtId="176" fontId="25" fillId="0" borderId="34" xfId="21" applyNumberFormat="1" applyFont="1" applyFill="1" applyBorder="1" applyAlignment="1" applyProtection="1">
      <alignment horizontal="center" vertical="center"/>
    </xf>
    <xf numFmtId="10" fontId="25" fillId="0" borderId="15" xfId="21" applyNumberFormat="1" applyFont="1" applyFill="1" applyBorder="1" applyAlignment="1" applyProtection="1">
      <alignment horizontal="center" vertical="center"/>
    </xf>
    <xf numFmtId="176" fontId="25" fillId="0" borderId="15" xfId="21" applyNumberFormat="1" applyFont="1" applyFill="1" applyBorder="1" applyAlignment="1" applyProtection="1">
      <alignment horizontal="center" vertical="top"/>
    </xf>
    <xf numFmtId="10" fontId="25" fillId="0" borderId="34" xfId="21" applyNumberFormat="1" applyFont="1" applyFill="1" applyBorder="1" applyAlignment="1" applyProtection="1">
      <alignment horizontal="center" vertical="center"/>
    </xf>
    <xf numFmtId="1" fontId="25" fillId="0" borderId="15" xfId="21" applyNumberFormat="1" applyFont="1" applyFill="1" applyBorder="1" applyAlignment="1" applyProtection="1">
      <alignment horizontal="center" vertical="top"/>
    </xf>
    <xf numFmtId="0" fontId="0" fillId="0" borderId="15" xfId="0" applyBorder="1"/>
    <xf numFmtId="0" fontId="0" fillId="0" borderId="15" xfId="0" applyBorder="1" applyAlignment="1">
      <alignment horizontal="left" vertical="center"/>
    </xf>
    <xf numFmtId="0" fontId="26" fillId="0" borderId="15" xfId="0" applyFont="1" applyBorder="1" applyAlignment="1">
      <alignment horizontal="center"/>
    </xf>
    <xf numFmtId="0" fontId="26" fillId="0" borderId="15" xfId="0" applyFont="1" applyBorder="1" applyAlignment="1">
      <alignment horizontal="left"/>
    </xf>
    <xf numFmtId="176" fontId="0" fillId="0" borderId="15" xfId="0" applyNumberFormat="1" applyBorder="1" applyAlignment="1">
      <alignment horizontal="center"/>
    </xf>
    <xf numFmtId="0" fontId="25" fillId="0" borderId="34" xfId="21" applyNumberFormat="1" applyFont="1" applyFill="1" applyBorder="1" applyAlignment="1" applyProtection="1">
      <alignment horizontal="center" vertical="top"/>
    </xf>
    <xf numFmtId="0" fontId="0" fillId="0" borderId="15" xfId="0" applyBorder="1" applyAlignment="1">
      <alignment horizontal="center" vertical="center"/>
    </xf>
    <xf numFmtId="176" fontId="0" fillId="0" borderId="15" xfId="0" applyNumberFormat="1" applyBorder="1" applyAlignment="1">
      <alignment horizontal="center" vertical="center"/>
    </xf>
    <xf numFmtId="176" fontId="0" fillId="16" borderId="2" xfId="0" applyNumberFormat="1" applyFill="1" applyBorder="1" applyAlignment="1">
      <alignment horizontal="center"/>
    </xf>
    <xf numFmtId="1" fontId="25" fillId="0" borderId="15" xfId="21" applyNumberFormat="1" applyFont="1" applyFill="1" applyBorder="1" applyAlignment="1" applyProtection="1">
      <alignment horizontal="center" vertical="center"/>
    </xf>
    <xf numFmtId="0" fontId="27" fillId="0" borderId="15" xfId="21" applyNumberFormat="1" applyFont="1" applyFill="1" applyBorder="1" applyAlignment="1" applyProtection="1">
      <alignment horizontal="left" vertical="center"/>
    </xf>
    <xf numFmtId="0" fontId="25" fillId="0" borderId="34" xfId="21" applyNumberFormat="1" applyFont="1" applyFill="1" applyBorder="1" applyAlignment="1" applyProtection="1">
      <alignment horizontal="center" vertical="center"/>
    </xf>
    <xf numFmtId="176" fontId="25" fillId="12" borderId="15" xfId="21" applyNumberFormat="1" applyFont="1" applyFill="1" applyBorder="1" applyAlignment="1" applyProtection="1">
      <alignment horizontal="center" vertical="center"/>
    </xf>
    <xf numFmtId="176" fontId="25" fillId="12" borderId="15" xfId="21" applyNumberFormat="1" applyFont="1" applyFill="1" applyBorder="1" applyAlignment="1" applyProtection="1">
      <alignment horizontal="center" vertical="top"/>
    </xf>
    <xf numFmtId="0" fontId="25" fillId="0" borderId="18" xfId="21" applyNumberFormat="1" applyFont="1" applyFill="1" applyBorder="1" applyAlignment="1" applyProtection="1">
      <alignment horizontal="center" vertical="center"/>
    </xf>
    <xf numFmtId="176" fontId="25" fillId="16" borderId="2" xfId="21" applyNumberFormat="1" applyFont="1" applyFill="1" applyBorder="1" applyAlignment="1" applyProtection="1">
      <alignment horizontal="center" vertical="center"/>
    </xf>
    <xf numFmtId="10" fontId="12" fillId="0" borderId="15" xfId="3" applyNumberFormat="1" applyBorder="1" applyAlignment="1">
      <alignment horizontal="center" vertical="center"/>
    </xf>
    <xf numFmtId="172" fontId="12" fillId="0" borderId="0" xfId="2" applyBorder="1"/>
    <xf numFmtId="10" fontId="12" fillId="0" borderId="0" xfId="3" applyNumberFormat="1" applyBorder="1" applyAlignment="1">
      <alignment horizontal="center" vertical="center"/>
    </xf>
    <xf numFmtId="0" fontId="29" fillId="0" borderId="15" xfId="21" applyNumberFormat="1" applyFont="1" applyFill="1" applyBorder="1" applyAlignment="1" applyProtection="1">
      <alignment horizontal="left" vertical="top"/>
    </xf>
    <xf numFmtId="0" fontId="29" fillId="0" borderId="15" xfId="21" applyNumberFormat="1" applyFont="1" applyFill="1" applyBorder="1" applyAlignment="1" applyProtection="1">
      <alignment horizontal="center" vertical="center"/>
    </xf>
    <xf numFmtId="0" fontId="0" fillId="16" borderId="15" xfId="0" applyFill="1" applyBorder="1" applyAlignment="1">
      <alignment horizontal="center" vertical="center"/>
    </xf>
    <xf numFmtId="0" fontId="28" fillId="0" borderId="2" xfId="0" applyFont="1" applyBorder="1" applyAlignment="1">
      <alignment horizontal="center" vertical="center"/>
    </xf>
    <xf numFmtId="176" fontId="28" fillId="0" borderId="2" xfId="0" applyNumberFormat="1" applyFont="1" applyBorder="1" applyAlignment="1">
      <alignment horizontal="center" vertical="center"/>
    </xf>
    <xf numFmtId="0" fontId="4" fillId="2" borderId="0" xfId="0" applyFont="1" applyFill="1" applyAlignment="1">
      <alignment horizontal="center"/>
    </xf>
    <xf numFmtId="0" fontId="5" fillId="0" borderId="0" xfId="0" applyFont="1" applyAlignment="1">
      <alignment horizontal="left" vertical="center" wrapText="1"/>
    </xf>
    <xf numFmtId="0" fontId="6" fillId="2" borderId="0" xfId="0" applyFont="1" applyFill="1" applyAlignment="1">
      <alignment horizontal="center" vertical="center"/>
    </xf>
    <xf numFmtId="0" fontId="6" fillId="3" borderId="1" xfId="0" applyFont="1" applyFill="1" applyBorder="1" applyAlignment="1">
      <alignment horizontal="center" vertical="center" wrapText="1"/>
    </xf>
    <xf numFmtId="0" fontId="6" fillId="3" borderId="2" xfId="0" applyFont="1" applyFill="1" applyBorder="1" applyAlignment="1">
      <alignment horizontal="center" vertical="center"/>
    </xf>
    <xf numFmtId="0" fontId="6" fillId="0" borderId="0" xfId="0" applyFont="1" applyAlignment="1">
      <alignment horizontal="center" vertical="center"/>
    </xf>
    <xf numFmtId="0" fontId="7" fillId="0" borderId="0" xfId="0" applyFont="1" applyAlignment="1">
      <alignment horizontal="center" vertical="center" wrapText="1"/>
    </xf>
    <xf numFmtId="0" fontId="6" fillId="3" borderId="2" xfId="0" applyFont="1" applyFill="1" applyBorder="1" applyAlignment="1">
      <alignment horizontal="center" vertical="center" wrapText="1"/>
    </xf>
    <xf numFmtId="0" fontId="6" fillId="0" borderId="0" xfId="0" applyFont="1" applyAlignment="1">
      <alignment horizontal="center" vertical="center" wrapText="1"/>
    </xf>
    <xf numFmtId="0" fontId="6" fillId="3" borderId="29" xfId="0" applyFont="1" applyFill="1" applyBorder="1" applyAlignment="1">
      <alignment horizontal="center" vertical="center" wrapText="1"/>
    </xf>
    <xf numFmtId="0" fontId="5" fillId="7" borderId="0" xfId="0" applyFont="1" applyFill="1" applyAlignment="1">
      <alignment horizontal="left" vertical="center" wrapText="1"/>
    </xf>
    <xf numFmtId="0" fontId="6" fillId="3" borderId="36" xfId="0" applyFont="1" applyFill="1" applyBorder="1" applyAlignment="1">
      <alignment horizontal="center" vertical="center" wrapText="1"/>
    </xf>
    <xf numFmtId="0" fontId="6" fillId="3" borderId="29" xfId="0" applyFont="1" applyFill="1" applyBorder="1" applyAlignment="1">
      <alignment horizontal="center" vertical="center"/>
    </xf>
    <xf numFmtId="0" fontId="9" fillId="3" borderId="2" xfId="0" applyFont="1" applyFill="1" applyBorder="1" applyAlignment="1">
      <alignment horizontal="center" vertical="center"/>
    </xf>
    <xf numFmtId="0" fontId="6" fillId="3" borderId="40" xfId="0" applyFont="1" applyFill="1" applyBorder="1" applyAlignment="1">
      <alignment horizontal="center" vertical="center"/>
    </xf>
    <xf numFmtId="0" fontId="9" fillId="3" borderId="29" xfId="0" applyFont="1" applyFill="1" applyBorder="1" applyAlignment="1">
      <alignment horizontal="center" vertical="center"/>
    </xf>
    <xf numFmtId="0" fontId="5" fillId="0" borderId="0" xfId="0" applyFont="1" applyAlignment="1">
      <alignment horizontal="center" vertical="center"/>
    </xf>
    <xf numFmtId="0" fontId="9" fillId="3" borderId="37" xfId="0" applyFont="1" applyFill="1" applyBorder="1" applyAlignment="1">
      <alignment horizontal="center" vertical="center" wrapText="1"/>
    </xf>
    <xf numFmtId="0" fontId="0" fillId="0" borderId="31" xfId="0" applyBorder="1" applyAlignment="1">
      <alignment horizontal="center" vertical="center"/>
    </xf>
    <xf numFmtId="0" fontId="0" fillId="0" borderId="36" xfId="0" applyBorder="1" applyAlignment="1">
      <alignment horizontal="center" vertical="center"/>
    </xf>
    <xf numFmtId="0" fontId="0" fillId="0" borderId="32" xfId="0" applyBorder="1" applyAlignment="1">
      <alignment horizontal="center" vertical="center"/>
    </xf>
    <xf numFmtId="176" fontId="0" fillId="0" borderId="0" xfId="0" applyNumberFormat="1" applyAlignment="1">
      <alignment horizontal="center" vertical="center"/>
    </xf>
    <xf numFmtId="0" fontId="0" fillId="0" borderId="0" xfId="0" applyAlignment="1">
      <alignment horizontal="center" vertical="center"/>
    </xf>
    <xf numFmtId="0" fontId="27" fillId="0" borderId="34" xfId="20" applyNumberFormat="1" applyFont="1" applyFill="1" applyBorder="1" applyAlignment="1" applyProtection="1">
      <alignment horizontal="center"/>
    </xf>
    <xf numFmtId="0" fontId="27" fillId="0" borderId="50" xfId="20" applyNumberFormat="1" applyFont="1" applyFill="1" applyBorder="1" applyAlignment="1" applyProtection="1">
      <alignment horizontal="center"/>
    </xf>
    <xf numFmtId="0" fontId="27" fillId="0" borderId="47" xfId="20" applyNumberFormat="1" applyFont="1" applyFill="1" applyBorder="1" applyAlignment="1" applyProtection="1">
      <alignment horizontal="center"/>
    </xf>
    <xf numFmtId="0" fontId="27" fillId="0" borderId="34" xfId="20" applyNumberFormat="1" applyFont="1" applyFill="1" applyBorder="1" applyAlignment="1" applyProtection="1">
      <alignment horizontal="left" vertical="center" wrapText="1"/>
    </xf>
    <xf numFmtId="0" fontId="27" fillId="0" borderId="50" xfId="20" applyNumberFormat="1" applyFont="1" applyFill="1" applyBorder="1" applyAlignment="1" applyProtection="1">
      <alignment horizontal="left" vertical="center" wrapText="1"/>
    </xf>
    <xf numFmtId="0" fontId="27" fillId="0" borderId="47" xfId="20" applyNumberFormat="1" applyFont="1" applyFill="1" applyBorder="1" applyAlignment="1" applyProtection="1">
      <alignment horizontal="left" vertical="center" wrapText="1"/>
    </xf>
    <xf numFmtId="0" fontId="8" fillId="0" borderId="0" xfId="0" applyFont="1" applyAlignment="1">
      <alignment horizontal="center" vertical="center"/>
    </xf>
    <xf numFmtId="0" fontId="30" fillId="0" borderId="34" xfId="20" applyNumberFormat="1" applyFont="1" applyFill="1" applyBorder="1" applyAlignment="1" applyProtection="1">
      <alignment horizontal="center"/>
    </xf>
    <xf numFmtId="0" fontId="30" fillId="0" borderId="50" xfId="20" applyNumberFormat="1" applyFont="1" applyFill="1" applyBorder="1" applyAlignment="1" applyProtection="1">
      <alignment horizontal="center"/>
    </xf>
    <xf numFmtId="0" fontId="30" fillId="0" borderId="47" xfId="20" applyNumberFormat="1" applyFont="1" applyFill="1" applyBorder="1" applyAlignment="1" applyProtection="1">
      <alignment horizontal="center"/>
    </xf>
    <xf numFmtId="0" fontId="28" fillId="0" borderId="31" xfId="0" applyFont="1" applyBorder="1" applyAlignment="1">
      <alignment horizontal="center" vertical="center"/>
    </xf>
    <xf numFmtId="0" fontId="28" fillId="0" borderId="36" xfId="0" applyFont="1" applyBorder="1" applyAlignment="1">
      <alignment horizontal="center" vertical="center"/>
    </xf>
    <xf numFmtId="49" fontId="19" fillId="0" borderId="0" xfId="0" applyNumberFormat="1" applyFont="1" applyAlignment="1">
      <alignment horizontal="justify" wrapText="1"/>
    </xf>
    <xf numFmtId="49" fontId="19" fillId="0" borderId="0" xfId="0" applyNumberFormat="1" applyFont="1" applyAlignment="1">
      <alignment horizontal="justify" vertical="center" wrapText="1"/>
    </xf>
    <xf numFmtId="0" fontId="31" fillId="0" borderId="0" xfId="0" applyFont="1" applyAlignment="1">
      <alignment horizontal="center" vertical="center"/>
    </xf>
    <xf numFmtId="0" fontId="32" fillId="0" borderId="0" xfId="0" applyFont="1" applyAlignment="1">
      <alignment horizontal="center" vertical="center"/>
    </xf>
    <xf numFmtId="0" fontId="13" fillId="11" borderId="45" xfId="0" applyFont="1" applyFill="1" applyBorder="1" applyAlignment="1">
      <alignment horizontal="right"/>
    </xf>
    <xf numFmtId="0" fontId="21" fillId="0" borderId="49" xfId="0" applyFont="1" applyBorder="1" applyAlignment="1">
      <alignment horizontal="left" vertical="center" wrapText="1"/>
    </xf>
    <xf numFmtId="0" fontId="13" fillId="3" borderId="0" xfId="0" applyFont="1" applyFill="1" applyAlignment="1">
      <alignment horizontal="center" vertical="center"/>
    </xf>
    <xf numFmtId="0" fontId="13" fillId="0" borderId="2" xfId="0" applyFont="1" applyBorder="1" applyAlignment="1">
      <alignment horizontal="center" vertical="center" wrapText="1"/>
    </xf>
    <xf numFmtId="0" fontId="15" fillId="0" borderId="2" xfId="0" applyFont="1" applyBorder="1" applyAlignment="1">
      <alignment vertical="center" wrapText="1"/>
    </xf>
    <xf numFmtId="0" fontId="13" fillId="11" borderId="2" xfId="0" applyFont="1" applyFill="1" applyBorder="1" applyAlignment="1">
      <alignment horizontal="right" vertical="center" wrapText="1"/>
    </xf>
    <xf numFmtId="0" fontId="13" fillId="3" borderId="15" xfId="0" applyFont="1" applyFill="1" applyBorder="1" applyAlignment="1">
      <alignment horizontal="center" vertical="center"/>
    </xf>
    <xf numFmtId="0" fontId="13" fillId="0" borderId="15" xfId="0" applyFont="1" applyBorder="1" applyAlignment="1">
      <alignment vertical="center" wrapText="1"/>
    </xf>
    <xf numFmtId="0" fontId="18" fillId="0" borderId="15" xfId="0" applyFont="1" applyBorder="1" applyAlignment="1">
      <alignment vertical="center" wrapText="1"/>
    </xf>
    <xf numFmtId="0" fontId="19" fillId="0" borderId="15" xfId="0" applyFont="1" applyBorder="1" applyAlignment="1">
      <alignment horizontal="center" vertical="center" wrapText="1"/>
    </xf>
    <xf numFmtId="0" fontId="14" fillId="10" borderId="44" xfId="6" applyFont="1" applyFill="1" applyBorder="1" applyAlignment="1">
      <alignment horizontal="center" vertical="center" wrapText="1"/>
    </xf>
    <xf numFmtId="0" fontId="14" fillId="10" borderId="46" xfId="6" applyFont="1" applyFill="1" applyBorder="1" applyAlignment="1">
      <alignment horizontal="center" vertical="center" wrapText="1"/>
    </xf>
    <xf numFmtId="0" fontId="20" fillId="9" borderId="2" xfId="5" applyFont="1" applyFill="1" applyBorder="1" applyAlignment="1">
      <alignment horizontal="center" vertical="center" wrapText="1"/>
    </xf>
    <xf numFmtId="0" fontId="21" fillId="0" borderId="0" xfId="0" applyFont="1" applyAlignment="1">
      <alignment horizontal="left" vertical="center" wrapText="1"/>
    </xf>
    <xf numFmtId="0" fontId="15" fillId="0" borderId="15" xfId="0" applyFont="1" applyBorder="1" applyAlignment="1">
      <alignment vertical="center" wrapText="1"/>
    </xf>
    <xf numFmtId="0" fontId="13" fillId="0" borderId="15" xfId="0" applyFont="1" applyBorder="1" applyAlignment="1">
      <alignment horizontal="right" vertical="center" wrapText="1"/>
    </xf>
    <xf numFmtId="0" fontId="14" fillId="10" borderId="42" xfId="0" applyFont="1" applyFill="1" applyBorder="1" applyAlignment="1">
      <alignment horizontal="center" vertical="center" wrapText="1"/>
    </xf>
    <xf numFmtId="0" fontId="21" fillId="0" borderId="15" xfId="0" applyFont="1" applyBorder="1" applyAlignment="1">
      <alignment horizontal="left" vertical="top" wrapText="1"/>
    </xf>
    <xf numFmtId="0" fontId="22" fillId="0" borderId="15" xfId="0" applyFont="1" applyBorder="1" applyAlignment="1">
      <alignment horizontal="left" vertical="top" wrapText="1"/>
    </xf>
    <xf numFmtId="0" fontId="14" fillId="10" borderId="46" xfId="0" applyFont="1" applyFill="1" applyBorder="1" applyAlignment="1">
      <alignment horizontal="center" vertical="center" wrapText="1"/>
    </xf>
    <xf numFmtId="0" fontId="23" fillId="0" borderId="0" xfId="0" applyFont="1" applyAlignment="1">
      <alignment horizontal="justify" wrapText="1"/>
    </xf>
    <xf numFmtId="0" fontId="13" fillId="9" borderId="0" xfId="0" applyFont="1" applyFill="1" applyAlignment="1">
      <alignment horizontal="center" vertical="center"/>
    </xf>
    <xf numFmtId="0" fontId="15" fillId="0" borderId="15" xfId="0" applyFont="1" applyBorder="1" applyAlignment="1">
      <alignment horizontal="left" vertical="center" wrapText="1"/>
    </xf>
    <xf numFmtId="0" fontId="15" fillId="15" borderId="34" xfId="0" applyFont="1" applyFill="1" applyBorder="1" applyAlignment="1" applyProtection="1">
      <alignment horizontal="left" vertical="center" wrapText="1"/>
      <protection locked="0"/>
    </xf>
    <xf numFmtId="0" fontId="15" fillId="15" borderId="47" xfId="0" applyFont="1" applyFill="1" applyBorder="1" applyAlignment="1" applyProtection="1">
      <alignment horizontal="left" vertical="center" wrapText="1"/>
      <protection locked="0"/>
    </xf>
    <xf numFmtId="0" fontId="15" fillId="15" borderId="15" xfId="0" applyFont="1" applyFill="1" applyBorder="1" applyAlignment="1" applyProtection="1">
      <alignment horizontal="left" vertical="center" wrapText="1"/>
      <protection locked="0"/>
    </xf>
    <xf numFmtId="0" fontId="21" fillId="0" borderId="15" xfId="0" applyFont="1" applyBorder="1" applyAlignment="1">
      <alignment horizontal="left" vertical="center" wrapText="1"/>
    </xf>
    <xf numFmtId="0" fontId="13" fillId="9" borderId="15" xfId="0" applyFont="1" applyFill="1" applyBorder="1" applyAlignment="1">
      <alignment horizontal="center" vertical="center"/>
    </xf>
    <xf numFmtId="0" fontId="13" fillId="0" borderId="15" xfId="0" applyFont="1" applyBorder="1" applyAlignment="1">
      <alignment horizontal="center" vertical="center" wrapText="1"/>
    </xf>
    <xf numFmtId="0" fontId="21" fillId="0" borderId="48" xfId="0" applyFont="1" applyBorder="1" applyAlignment="1">
      <alignment horizontal="left" vertical="center" wrapText="1"/>
    </xf>
    <xf numFmtId="0" fontId="14" fillId="10" borderId="42" xfId="0" applyFont="1" applyFill="1" applyBorder="1" applyAlignment="1">
      <alignment horizontal="center" vertical="center"/>
    </xf>
    <xf numFmtId="0" fontId="13" fillId="9" borderId="0" xfId="0" applyFont="1" applyFill="1" applyAlignment="1">
      <alignment horizontal="center" vertical="center" wrapText="1"/>
    </xf>
    <xf numFmtId="0" fontId="22" fillId="0" borderId="15" xfId="0" applyFont="1" applyBorder="1" applyAlignment="1">
      <alignment horizontal="left"/>
    </xf>
    <xf numFmtId="0" fontId="21" fillId="0" borderId="15" xfId="0" applyFont="1" applyBorder="1" applyAlignment="1">
      <alignment horizontal="left" vertical="top"/>
    </xf>
    <xf numFmtId="173" fontId="18" fillId="8" borderId="15" xfId="8" applyNumberFormat="1" applyFont="1" applyFill="1" applyBorder="1" applyAlignment="1" applyProtection="1">
      <alignment horizontal="center" vertical="center"/>
      <protection locked="0"/>
    </xf>
    <xf numFmtId="0" fontId="15" fillId="0" borderId="34" xfId="0" applyFont="1" applyBorder="1" applyAlignment="1">
      <alignment horizontal="center"/>
    </xf>
    <xf numFmtId="0" fontId="15" fillId="0" borderId="47" xfId="0" applyFont="1" applyBorder="1" applyAlignment="1">
      <alignment horizontal="center"/>
    </xf>
    <xf numFmtId="0" fontId="19" fillId="0" borderId="15" xfId="0" applyFont="1" applyBorder="1" applyAlignment="1">
      <alignment horizontal="right" vertical="center" wrapText="1"/>
    </xf>
    <xf numFmtId="0" fontId="24" fillId="0" borderId="48" xfId="0" applyFont="1" applyBorder="1" applyAlignment="1">
      <alignment horizontal="left" vertical="top" wrapText="1"/>
    </xf>
    <xf numFmtId="0" fontId="24" fillId="0" borderId="0" xfId="0" applyFont="1" applyAlignment="1">
      <alignment horizontal="left" vertical="top" wrapText="1"/>
    </xf>
    <xf numFmtId="0" fontId="16" fillId="2" borderId="0" xfId="0" applyFont="1" applyFill="1" applyAlignment="1">
      <alignment horizontal="center"/>
    </xf>
    <xf numFmtId="0" fontId="17" fillId="0" borderId="0" xfId="0" applyFont="1" applyAlignment="1">
      <alignment horizontal="center"/>
    </xf>
    <xf numFmtId="49" fontId="18" fillId="8" borderId="15" xfId="8" applyNumberFormat="1" applyFont="1" applyFill="1" applyBorder="1" applyAlignment="1" applyProtection="1">
      <alignment horizontal="center" vertical="center"/>
      <protection locked="0"/>
    </xf>
    <xf numFmtId="0" fontId="18" fillId="8" borderId="15" xfId="8" applyFont="1" applyFill="1" applyBorder="1" applyAlignment="1" applyProtection="1">
      <alignment horizontal="center" vertical="center"/>
      <protection locked="0"/>
    </xf>
    <xf numFmtId="0" fontId="18" fillId="8" borderId="15" xfId="8" applyFont="1" applyFill="1" applyBorder="1" applyAlignment="1" applyProtection="1">
      <alignment horizontal="center" vertical="center" wrapText="1"/>
      <protection locked="0"/>
    </xf>
    <xf numFmtId="0" fontId="18" fillId="8" borderId="15" xfId="2" applyNumberFormat="1" applyFont="1" applyFill="1" applyBorder="1" applyAlignment="1" applyProtection="1">
      <alignment horizontal="center" vertical="center"/>
      <protection locked="0"/>
    </xf>
    <xf numFmtId="172" fontId="18" fillId="8" borderId="15" xfId="2" applyFont="1" applyFill="1" applyBorder="1" applyAlignment="1" applyProtection="1">
      <alignment vertical="center"/>
      <protection locked="0"/>
    </xf>
    <xf numFmtId="0" fontId="15" fillId="0" borderId="0" xfId="0" applyFont="1" applyAlignment="1">
      <alignment horizontal="right"/>
    </xf>
    <xf numFmtId="0" fontId="0" fillId="0" borderId="15" xfId="0" applyBorder="1" applyAlignment="1">
      <alignment horizontal="center"/>
    </xf>
    <xf numFmtId="0" fontId="0" fillId="0" borderId="34" xfId="0" applyBorder="1" applyAlignment="1">
      <alignment horizontal="center"/>
    </xf>
    <xf numFmtId="0" fontId="27" fillId="18" borderId="15" xfId="17" applyNumberFormat="1" applyFont="1" applyFill="1" applyBorder="1" applyAlignment="1" applyProtection="1">
      <alignment horizontal="center" vertical="center"/>
    </xf>
    <xf numFmtId="0" fontId="27" fillId="17" borderId="15" xfId="17" applyNumberFormat="1" applyFont="1" applyFill="1" applyBorder="1" applyAlignment="1" applyProtection="1">
      <alignment horizontal="center" vertical="top"/>
    </xf>
    <xf numFmtId="0" fontId="25" fillId="16" borderId="15" xfId="21" applyNumberFormat="1" applyFont="1" applyFill="1" applyBorder="1" applyAlignment="1" applyProtection="1">
      <alignment horizontal="left" vertical="top" indent="1"/>
    </xf>
    <xf numFmtId="0" fontId="25" fillId="16" borderId="34" xfId="21" applyNumberFormat="1" applyFont="1" applyFill="1" applyBorder="1" applyAlignment="1" applyProtection="1">
      <alignment horizontal="left" vertical="top" indent="1"/>
    </xf>
    <xf numFmtId="0" fontId="25" fillId="0" borderId="34" xfId="21" applyNumberFormat="1" applyFont="1" applyFill="1" applyBorder="1" applyAlignment="1" applyProtection="1">
      <alignment horizontal="left" vertical="center" wrapText="1"/>
    </xf>
    <xf numFmtId="0" fontId="25" fillId="0" borderId="50" xfId="21" applyNumberFormat="1" applyFont="1" applyFill="1" applyBorder="1" applyAlignment="1" applyProtection="1">
      <alignment horizontal="left" vertical="center" wrapText="1"/>
    </xf>
    <xf numFmtId="0" fontId="27" fillId="18" borderId="15" xfId="21" applyNumberFormat="1" applyFont="1" applyFill="1" applyBorder="1" applyAlignment="1" applyProtection="1">
      <alignment horizontal="center" vertical="top"/>
    </xf>
    <xf numFmtId="0" fontId="25" fillId="0" borderId="15" xfId="21" applyNumberFormat="1" applyFont="1" applyFill="1" applyBorder="1" applyAlignment="1" applyProtection="1">
      <alignment horizontal="left" vertical="top" indent="1"/>
    </xf>
    <xf numFmtId="0" fontId="25" fillId="0" borderId="34" xfId="21" applyNumberFormat="1" applyFont="1" applyFill="1" applyBorder="1" applyAlignment="1" applyProtection="1">
      <alignment horizontal="left" vertical="top" indent="1"/>
    </xf>
    <xf numFmtId="0" fontId="27" fillId="18" borderId="28" xfId="21" applyNumberFormat="1" applyFont="1" applyFill="1" applyBorder="1" applyAlignment="1" applyProtection="1">
      <alignment horizontal="center" vertical="top"/>
    </xf>
    <xf numFmtId="0" fontId="25" fillId="0" borderId="34" xfId="21" applyNumberFormat="1" applyFont="1" applyFill="1" applyBorder="1" applyAlignment="1" applyProtection="1">
      <alignment horizontal="left" vertical="top"/>
    </xf>
    <xf numFmtId="0" fontId="25" fillId="0" borderId="50" xfId="21" applyNumberFormat="1" applyFont="1" applyFill="1" applyBorder="1" applyAlignment="1" applyProtection="1">
      <alignment horizontal="left" vertical="top"/>
    </xf>
    <xf numFmtId="0" fontId="25" fillId="0" borderId="47" xfId="21" applyNumberFormat="1" applyFont="1" applyFill="1" applyBorder="1" applyAlignment="1" applyProtection="1">
      <alignment horizontal="left" vertical="top"/>
    </xf>
    <xf numFmtId="0" fontId="27" fillId="18" borderId="34" xfId="21" applyNumberFormat="1" applyFont="1" applyFill="1" applyBorder="1" applyAlignment="1" applyProtection="1">
      <alignment horizontal="center" vertical="center"/>
    </xf>
    <xf numFmtId="0" fontId="27" fillId="18" borderId="50" xfId="21" applyNumberFormat="1" applyFont="1" applyFill="1" applyBorder="1" applyAlignment="1" applyProtection="1">
      <alignment horizontal="center" vertical="center"/>
    </xf>
    <xf numFmtId="0" fontId="27" fillId="18" borderId="47" xfId="21" applyNumberFormat="1" applyFont="1" applyFill="1" applyBorder="1" applyAlignment="1" applyProtection="1">
      <alignment horizontal="center" vertical="center"/>
    </xf>
    <xf numFmtId="0" fontId="0" fillId="0" borderId="15" xfId="0" applyBorder="1" applyAlignment="1">
      <alignment horizontal="left" vertical="center"/>
    </xf>
    <xf numFmtId="0" fontId="25" fillId="16" borderId="15" xfId="21" applyNumberFormat="1" applyFont="1" applyFill="1" applyBorder="1" applyAlignment="1" applyProtection="1">
      <alignment horizontal="center" vertical="center"/>
    </xf>
    <xf numFmtId="0" fontId="25" fillId="16" borderId="34" xfId="21" applyNumberFormat="1" applyFont="1" applyFill="1" applyBorder="1" applyAlignment="1" applyProtection="1">
      <alignment horizontal="center" vertical="center"/>
    </xf>
    <xf numFmtId="176" fontId="25" fillId="0" borderId="34" xfId="21" applyNumberFormat="1" applyFont="1" applyFill="1" applyBorder="1" applyAlignment="1" applyProtection="1">
      <alignment horizontal="center" vertical="center"/>
    </xf>
    <xf numFmtId="0" fontId="25" fillId="0" borderId="47" xfId="21" applyNumberFormat="1" applyFont="1" applyFill="1" applyBorder="1" applyAlignment="1" applyProtection="1">
      <alignment horizontal="center" vertical="center"/>
    </xf>
    <xf numFmtId="0" fontId="25" fillId="0" borderId="34" xfId="21" applyNumberFormat="1" applyFont="1" applyFill="1" applyBorder="1" applyAlignment="1" applyProtection="1">
      <alignment horizontal="left" vertical="top" wrapText="1"/>
    </xf>
    <xf numFmtId="0" fontId="25" fillId="0" borderId="50" xfId="21" applyNumberFormat="1" applyFont="1" applyFill="1" applyBorder="1" applyAlignment="1" applyProtection="1">
      <alignment horizontal="left" vertical="top" wrapText="1"/>
    </xf>
    <xf numFmtId="0" fontId="25" fillId="0" borderId="34" xfId="21" applyNumberFormat="1" applyFont="1" applyFill="1" applyBorder="1" applyAlignment="1" applyProtection="1">
      <alignment horizontal="left" wrapText="1"/>
    </xf>
    <xf numFmtId="0" fontId="25" fillId="0" borderId="50" xfId="21" applyNumberFormat="1" applyFont="1" applyFill="1" applyBorder="1" applyAlignment="1" applyProtection="1">
      <alignment horizontal="left" wrapText="1"/>
    </xf>
    <xf numFmtId="0" fontId="25" fillId="0" borderId="47" xfId="21" applyNumberFormat="1" applyFont="1" applyFill="1" applyBorder="1" applyAlignment="1" applyProtection="1">
      <alignment horizontal="left" wrapText="1"/>
    </xf>
    <xf numFmtId="0" fontId="27" fillId="17" borderId="15" xfId="21" applyNumberFormat="1" applyFont="1" applyFill="1" applyBorder="1" applyAlignment="1" applyProtection="1">
      <alignment horizontal="left" vertical="top" indent="7"/>
    </xf>
    <xf numFmtId="0" fontId="27" fillId="17" borderId="15" xfId="21" applyNumberFormat="1" applyFont="1" applyFill="1" applyBorder="1" applyAlignment="1" applyProtection="1">
      <alignment horizontal="center" vertical="top"/>
    </xf>
    <xf numFmtId="0" fontId="27" fillId="0" borderId="34" xfId="21" applyNumberFormat="1" applyFont="1" applyFill="1" applyBorder="1" applyAlignment="1" applyProtection="1">
      <alignment horizontal="center" vertical="center" wrapText="1"/>
    </xf>
    <xf numFmtId="0" fontId="27" fillId="0" borderId="47" xfId="21" applyNumberFormat="1" applyFont="1" applyFill="1" applyBorder="1" applyAlignment="1" applyProtection="1">
      <alignment horizontal="center" vertical="center" wrapText="1"/>
    </xf>
    <xf numFmtId="176" fontId="25" fillId="0" borderId="47" xfId="21" applyNumberFormat="1" applyFont="1" applyFill="1" applyBorder="1" applyAlignment="1" applyProtection="1">
      <alignment horizontal="center" vertical="center"/>
    </xf>
    <xf numFmtId="0" fontId="25" fillId="0" borderId="34" xfId="21" applyNumberFormat="1" applyFont="1" applyFill="1" applyBorder="1" applyAlignment="1" applyProtection="1">
      <alignment horizontal="center" vertical="top"/>
    </xf>
    <xf numFmtId="0" fontId="25" fillId="0" borderId="50" xfId="21" applyNumberFormat="1" applyFont="1" applyFill="1" applyBorder="1" applyAlignment="1" applyProtection="1">
      <alignment horizontal="center" vertical="top"/>
    </xf>
    <xf numFmtId="0" fontId="25" fillId="0" borderId="34" xfId="21" applyNumberFormat="1" applyFont="1" applyFill="1" applyBorder="1" applyAlignment="1" applyProtection="1">
      <alignment horizontal="center" vertical="center" wrapText="1"/>
    </xf>
    <xf numFmtId="0" fontId="25" fillId="0" borderId="50" xfId="21" applyNumberFormat="1" applyFont="1" applyFill="1" applyBorder="1" applyAlignment="1" applyProtection="1">
      <alignment horizontal="center" vertical="center" wrapText="1"/>
    </xf>
    <xf numFmtId="0" fontId="27" fillId="17" borderId="15" xfId="21" applyNumberFormat="1" applyFont="1" applyFill="1" applyBorder="1" applyAlignment="1" applyProtection="1">
      <alignment horizontal="left" vertical="top" indent="8"/>
    </xf>
  </cellXfs>
  <cellStyles count="22">
    <cellStyle name="Moeda" xfId="2" builtinId="4"/>
    <cellStyle name="Moeda 2" xfId="4" xr:uid="{00000000-0005-0000-0000-000001000000}"/>
    <cellStyle name="Moeda 3" xfId="19" xr:uid="{DB55019A-390F-4AB7-B698-45E230E83F46}"/>
    <cellStyle name="Normal" xfId="0" builtinId="0"/>
    <cellStyle name="Normal 2" xfId="5" xr:uid="{00000000-0005-0000-0000-000003000000}"/>
    <cellStyle name="Normal 2 2" xfId="6" xr:uid="{00000000-0005-0000-0000-000004000000}"/>
    <cellStyle name="Normal 3" xfId="7" xr:uid="{00000000-0005-0000-0000-000005000000}"/>
    <cellStyle name="Normal 4" xfId="8" xr:uid="{00000000-0005-0000-0000-000006000000}"/>
    <cellStyle name="Normal 5" xfId="18" xr:uid="{7F7283EA-52E8-424D-AF04-BE85225DBF05}"/>
    <cellStyle name="Normal_MATERIAIS" xfId="21" xr:uid="{B9BC2967-1DBF-47DF-AF0B-EFC7BC4C2285}"/>
    <cellStyle name="Normal_Planilha1" xfId="17" xr:uid="{5F3B2A29-7A0A-40E6-8EDE-E8BFCEA57C7F}"/>
    <cellStyle name="Normal_Planilha4" xfId="20" xr:uid="{20C7CFCB-479F-4CBA-A413-5A632F602DB2}"/>
    <cellStyle name="Porcentagem" xfId="3" builtinId="5"/>
    <cellStyle name="Vírgula" xfId="1" builtinId="3"/>
    <cellStyle name="Vírgula 2" xfId="9" xr:uid="{00000000-0005-0000-0000-000009000000}"/>
    <cellStyle name="Vírgula 3" xfId="10" xr:uid="{00000000-0005-0000-0000-00000A000000}"/>
    <cellStyle name="Vírgula 3 2" xfId="11" xr:uid="{00000000-0005-0000-0000-00000B000000}"/>
    <cellStyle name="Vírgula 4" xfId="12" xr:uid="{00000000-0005-0000-0000-00000C000000}"/>
    <cellStyle name="Vírgula 4 2" xfId="13" xr:uid="{00000000-0005-0000-0000-00000D000000}"/>
    <cellStyle name="Vírgula 5" xfId="14" xr:uid="{00000000-0005-0000-0000-00000E000000}"/>
    <cellStyle name="Vírgula 5 2" xfId="15" xr:uid="{00000000-0005-0000-0000-00000F000000}"/>
    <cellStyle name="Vírgula 6" xfId="16" xr:uid="{00000000-0005-0000-0000-000010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5B3D7"/>
      <rgbColor rgb="FF993366"/>
      <rgbColor rgb="FFFBE5D6"/>
      <rgbColor rgb="FFDEEBF7"/>
      <rgbColor rgb="FF660066"/>
      <rgbColor rgb="FFFF8080"/>
      <rgbColor rgb="FF0066CC"/>
      <rgbColor rgb="FFBDD7EE"/>
      <rgbColor rgb="FF000080"/>
      <rgbColor rgb="FFFF00FF"/>
      <rgbColor rgb="FFFFFF00"/>
      <rgbColor rgb="FF00FFFF"/>
      <rgbColor rgb="FF800080"/>
      <rgbColor rgb="FF800000"/>
      <rgbColor rgb="FF008080"/>
      <rgbColor rgb="FF0000FF"/>
      <rgbColor rgb="FF00CCFF"/>
      <rgbColor rgb="FFE7E6E6"/>
      <rgbColor rgb="FFCCFFCC"/>
      <rgbColor rgb="FFFFFF99"/>
      <rgbColor rgb="FF9DC3E6"/>
      <rgbColor rgb="FFF4B183"/>
      <rgbColor rgb="FFCC99FF"/>
      <rgbColor rgb="FFF8CBAD"/>
      <rgbColor rgb="FF2E75B6"/>
      <rgbColor rgb="FF33CCCC"/>
      <rgbColor rgb="FF99CC00"/>
      <rgbColor rgb="FFFFCC00"/>
      <rgbColor rgb="FFFF9900"/>
      <rgbColor rgb="FFFF6600"/>
      <rgbColor rgb="FF666699"/>
      <rgbColor rgb="FF969696"/>
      <rgbColor rgb="FF122039"/>
      <rgbColor rgb="FF00B050"/>
      <rgbColor rgb="FF003300"/>
      <rgbColor rgb="FF333300"/>
      <rgbColor rgb="FF993300"/>
      <rgbColor rgb="FF993366"/>
      <rgbColor rgb="FF0033CC"/>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704850</xdr:colOff>
      <xdr:row>22</xdr:row>
      <xdr:rowOff>76200</xdr:rowOff>
    </xdr:to>
    <xdr:sp macro="" textlink="">
      <xdr:nvSpPr>
        <xdr:cNvPr id="1096" name="_x0000_t202" hidden="1">
          <a:extLst>
            <a:ext uri="{FF2B5EF4-FFF2-40B4-BE49-F238E27FC236}">
              <a16:creationId xmlns:a16="http://schemas.microsoft.com/office/drawing/2014/main" id="{00000000-0008-0000-0000-000048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94" name="_x0000_t202" hidden="1">
          <a:extLst>
            <a:ext uri="{FF2B5EF4-FFF2-40B4-BE49-F238E27FC236}">
              <a16:creationId xmlns:a16="http://schemas.microsoft.com/office/drawing/2014/main" id="{00000000-0008-0000-0000-000046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92" name="_x0000_t202" hidden="1">
          <a:extLst>
            <a:ext uri="{FF2B5EF4-FFF2-40B4-BE49-F238E27FC236}">
              <a16:creationId xmlns:a16="http://schemas.microsoft.com/office/drawing/2014/main" id="{00000000-0008-0000-0000-000044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90" name="_x0000_t202" hidden="1">
          <a:extLst>
            <a:ext uri="{FF2B5EF4-FFF2-40B4-BE49-F238E27FC236}">
              <a16:creationId xmlns:a16="http://schemas.microsoft.com/office/drawing/2014/main" id="{00000000-0008-0000-0000-000042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88" name="_x0000_t202" hidden="1">
          <a:extLst>
            <a:ext uri="{FF2B5EF4-FFF2-40B4-BE49-F238E27FC236}">
              <a16:creationId xmlns:a16="http://schemas.microsoft.com/office/drawing/2014/main" id="{00000000-0008-0000-0000-000040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86" name="_x0000_t202" hidden="1">
          <a:extLst>
            <a:ext uri="{FF2B5EF4-FFF2-40B4-BE49-F238E27FC236}">
              <a16:creationId xmlns:a16="http://schemas.microsoft.com/office/drawing/2014/main" id="{00000000-0008-0000-0000-00003E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84" name="_x0000_t202" hidden="1">
          <a:extLst>
            <a:ext uri="{FF2B5EF4-FFF2-40B4-BE49-F238E27FC236}">
              <a16:creationId xmlns:a16="http://schemas.microsoft.com/office/drawing/2014/main" id="{00000000-0008-0000-0000-00003C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82" name="_x0000_t202" hidden="1">
          <a:extLst>
            <a:ext uri="{FF2B5EF4-FFF2-40B4-BE49-F238E27FC236}">
              <a16:creationId xmlns:a16="http://schemas.microsoft.com/office/drawing/2014/main" id="{00000000-0008-0000-0000-00003A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80" name="_x0000_t202" hidden="1">
          <a:extLst>
            <a:ext uri="{FF2B5EF4-FFF2-40B4-BE49-F238E27FC236}">
              <a16:creationId xmlns:a16="http://schemas.microsoft.com/office/drawing/2014/main" id="{00000000-0008-0000-0000-000038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78" name="_x0000_t202" hidden="1">
          <a:extLst>
            <a:ext uri="{FF2B5EF4-FFF2-40B4-BE49-F238E27FC236}">
              <a16:creationId xmlns:a16="http://schemas.microsoft.com/office/drawing/2014/main" id="{00000000-0008-0000-0000-000036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76" name="_x0000_t202" hidden="1">
          <a:extLst>
            <a:ext uri="{FF2B5EF4-FFF2-40B4-BE49-F238E27FC236}">
              <a16:creationId xmlns:a16="http://schemas.microsoft.com/office/drawing/2014/main" id="{00000000-0008-0000-0000-000034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74" name="_x0000_t202" hidden="1">
          <a:extLst>
            <a:ext uri="{FF2B5EF4-FFF2-40B4-BE49-F238E27FC236}">
              <a16:creationId xmlns:a16="http://schemas.microsoft.com/office/drawing/2014/main" id="{00000000-0008-0000-0000-000032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72" name="_x0000_t202" hidden="1">
          <a:extLst>
            <a:ext uri="{FF2B5EF4-FFF2-40B4-BE49-F238E27FC236}">
              <a16:creationId xmlns:a16="http://schemas.microsoft.com/office/drawing/2014/main" id="{00000000-0008-0000-0000-000030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70" name="_x0000_t202" hidden="1">
          <a:extLst>
            <a:ext uri="{FF2B5EF4-FFF2-40B4-BE49-F238E27FC236}">
              <a16:creationId xmlns:a16="http://schemas.microsoft.com/office/drawing/2014/main" id="{00000000-0008-0000-0000-00002E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68" name="_x0000_t202" hidden="1">
          <a:extLst>
            <a:ext uri="{FF2B5EF4-FFF2-40B4-BE49-F238E27FC236}">
              <a16:creationId xmlns:a16="http://schemas.microsoft.com/office/drawing/2014/main" id="{00000000-0008-0000-0000-00002C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66" name="_x0000_t202" hidden="1">
          <a:extLst>
            <a:ext uri="{FF2B5EF4-FFF2-40B4-BE49-F238E27FC236}">
              <a16:creationId xmlns:a16="http://schemas.microsoft.com/office/drawing/2014/main" id="{00000000-0008-0000-0000-00002A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64" name="_x0000_t202" hidden="1">
          <a:extLst>
            <a:ext uri="{FF2B5EF4-FFF2-40B4-BE49-F238E27FC236}">
              <a16:creationId xmlns:a16="http://schemas.microsoft.com/office/drawing/2014/main" id="{00000000-0008-0000-0000-000028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62" name="_x0000_t202" hidden="1">
          <a:extLst>
            <a:ext uri="{FF2B5EF4-FFF2-40B4-BE49-F238E27FC236}">
              <a16:creationId xmlns:a16="http://schemas.microsoft.com/office/drawing/2014/main" id="{00000000-0008-0000-0000-000026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60" name="_x0000_t202" hidden="1">
          <a:extLst>
            <a:ext uri="{FF2B5EF4-FFF2-40B4-BE49-F238E27FC236}">
              <a16:creationId xmlns:a16="http://schemas.microsoft.com/office/drawing/2014/main" id="{00000000-0008-0000-0000-000024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58" name="_x0000_t202" hidden="1">
          <a:extLst>
            <a:ext uri="{FF2B5EF4-FFF2-40B4-BE49-F238E27FC236}">
              <a16:creationId xmlns:a16="http://schemas.microsoft.com/office/drawing/2014/main" id="{00000000-0008-0000-0000-000022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56" name="_x0000_t202" hidden="1">
          <a:extLst>
            <a:ext uri="{FF2B5EF4-FFF2-40B4-BE49-F238E27FC236}">
              <a16:creationId xmlns:a16="http://schemas.microsoft.com/office/drawing/2014/main" id="{00000000-0008-0000-0000-000020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54" name="_x0000_t202" hidden="1">
          <a:extLst>
            <a:ext uri="{FF2B5EF4-FFF2-40B4-BE49-F238E27FC236}">
              <a16:creationId xmlns:a16="http://schemas.microsoft.com/office/drawing/2014/main" id="{00000000-0008-0000-0000-00001E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52" name="_x0000_t202" hidden="1">
          <a:extLst>
            <a:ext uri="{FF2B5EF4-FFF2-40B4-BE49-F238E27FC236}">
              <a16:creationId xmlns:a16="http://schemas.microsoft.com/office/drawing/2014/main" id="{00000000-0008-0000-0000-00001C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50" name="_x0000_t202" hidden="1">
          <a:extLst>
            <a:ext uri="{FF2B5EF4-FFF2-40B4-BE49-F238E27FC236}">
              <a16:creationId xmlns:a16="http://schemas.microsoft.com/office/drawing/2014/main" id="{00000000-0008-0000-0000-00001A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48" name="_x0000_t202" hidden="1">
          <a:extLst>
            <a:ext uri="{FF2B5EF4-FFF2-40B4-BE49-F238E27FC236}">
              <a16:creationId xmlns:a16="http://schemas.microsoft.com/office/drawing/2014/main" id="{00000000-0008-0000-0000-000018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46" name="_x0000_t202" hidden="1">
          <a:extLst>
            <a:ext uri="{FF2B5EF4-FFF2-40B4-BE49-F238E27FC236}">
              <a16:creationId xmlns:a16="http://schemas.microsoft.com/office/drawing/2014/main" id="{00000000-0008-0000-0000-000016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44" name="_x0000_t202" hidden="1">
          <a:extLst>
            <a:ext uri="{FF2B5EF4-FFF2-40B4-BE49-F238E27FC236}">
              <a16:creationId xmlns:a16="http://schemas.microsoft.com/office/drawing/2014/main" id="{00000000-0008-0000-0000-000014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42" name="_x0000_t202" hidden="1">
          <a:extLst>
            <a:ext uri="{FF2B5EF4-FFF2-40B4-BE49-F238E27FC236}">
              <a16:creationId xmlns:a16="http://schemas.microsoft.com/office/drawing/2014/main" id="{00000000-0008-0000-0000-000012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40" name="_x0000_t202" hidden="1">
          <a:extLst>
            <a:ext uri="{FF2B5EF4-FFF2-40B4-BE49-F238E27FC236}">
              <a16:creationId xmlns:a16="http://schemas.microsoft.com/office/drawing/2014/main" id="{00000000-0008-0000-0000-000010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38" name="_x0000_t202" hidden="1">
          <a:extLst>
            <a:ext uri="{FF2B5EF4-FFF2-40B4-BE49-F238E27FC236}">
              <a16:creationId xmlns:a16="http://schemas.microsoft.com/office/drawing/2014/main" id="{00000000-0008-0000-0000-00000E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36" name="_x0000_t202" hidden="1">
          <a:extLst>
            <a:ext uri="{FF2B5EF4-FFF2-40B4-BE49-F238E27FC236}">
              <a16:creationId xmlns:a16="http://schemas.microsoft.com/office/drawing/2014/main" id="{00000000-0008-0000-0000-00000C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34" name="_x0000_t202" hidden="1">
          <a:extLst>
            <a:ext uri="{FF2B5EF4-FFF2-40B4-BE49-F238E27FC236}">
              <a16:creationId xmlns:a16="http://schemas.microsoft.com/office/drawing/2014/main" id="{00000000-0008-0000-0000-00000A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32" name="_x0000_t202" hidden="1">
          <a:extLst>
            <a:ext uri="{FF2B5EF4-FFF2-40B4-BE49-F238E27FC236}">
              <a16:creationId xmlns:a16="http://schemas.microsoft.com/office/drawing/2014/main" id="{00000000-0008-0000-0000-000008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30" name="_x0000_t202" hidden="1">
          <a:extLst>
            <a:ext uri="{FF2B5EF4-FFF2-40B4-BE49-F238E27FC236}">
              <a16:creationId xmlns:a16="http://schemas.microsoft.com/office/drawing/2014/main" id="{00000000-0008-0000-0000-000006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28" name="_x0000_t202" hidden="1">
          <a:extLst>
            <a:ext uri="{FF2B5EF4-FFF2-40B4-BE49-F238E27FC236}">
              <a16:creationId xmlns:a16="http://schemas.microsoft.com/office/drawing/2014/main" id="{00000000-0008-0000-0000-000004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26" name="_x0000_t202" hidden="1">
          <a:extLst>
            <a:ext uri="{FF2B5EF4-FFF2-40B4-BE49-F238E27FC236}">
              <a16:creationId xmlns:a16="http://schemas.microsoft.com/office/drawing/2014/main" id="{00000000-0008-0000-0000-000002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2" name="AutoShape 72">
          <a:extLst>
            <a:ext uri="{FF2B5EF4-FFF2-40B4-BE49-F238E27FC236}">
              <a16:creationId xmlns:a16="http://schemas.microsoft.com/office/drawing/2014/main" id="{00000000-0008-0000-0000-000002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3" name="AutoShape 70">
          <a:extLst>
            <a:ext uri="{FF2B5EF4-FFF2-40B4-BE49-F238E27FC236}">
              <a16:creationId xmlns:a16="http://schemas.microsoft.com/office/drawing/2014/main" id="{00000000-0008-0000-0000-000003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4" name="AutoShape 68">
          <a:extLst>
            <a:ext uri="{FF2B5EF4-FFF2-40B4-BE49-F238E27FC236}">
              <a16:creationId xmlns:a16="http://schemas.microsoft.com/office/drawing/2014/main" id="{00000000-0008-0000-0000-000004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5" name="AutoShape 66">
          <a:extLst>
            <a:ext uri="{FF2B5EF4-FFF2-40B4-BE49-F238E27FC236}">
              <a16:creationId xmlns:a16="http://schemas.microsoft.com/office/drawing/2014/main" id="{00000000-0008-0000-0000-000005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6" name="AutoShape 64">
          <a:extLst>
            <a:ext uri="{FF2B5EF4-FFF2-40B4-BE49-F238E27FC236}">
              <a16:creationId xmlns:a16="http://schemas.microsoft.com/office/drawing/2014/main" id="{00000000-0008-0000-0000-000006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7" name="AutoShape 62">
          <a:extLst>
            <a:ext uri="{FF2B5EF4-FFF2-40B4-BE49-F238E27FC236}">
              <a16:creationId xmlns:a16="http://schemas.microsoft.com/office/drawing/2014/main" id="{00000000-0008-0000-0000-000007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8" name="AutoShape 60">
          <a:extLst>
            <a:ext uri="{FF2B5EF4-FFF2-40B4-BE49-F238E27FC236}">
              <a16:creationId xmlns:a16="http://schemas.microsoft.com/office/drawing/2014/main" id="{00000000-0008-0000-0000-000008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9" name="AutoShape 58">
          <a:extLst>
            <a:ext uri="{FF2B5EF4-FFF2-40B4-BE49-F238E27FC236}">
              <a16:creationId xmlns:a16="http://schemas.microsoft.com/office/drawing/2014/main" id="{00000000-0008-0000-0000-000009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 name="AutoShape 56">
          <a:extLst>
            <a:ext uri="{FF2B5EF4-FFF2-40B4-BE49-F238E27FC236}">
              <a16:creationId xmlns:a16="http://schemas.microsoft.com/office/drawing/2014/main" id="{00000000-0008-0000-0000-00000A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 name="AutoShape 54">
          <a:extLst>
            <a:ext uri="{FF2B5EF4-FFF2-40B4-BE49-F238E27FC236}">
              <a16:creationId xmlns:a16="http://schemas.microsoft.com/office/drawing/2014/main" id="{00000000-0008-0000-0000-00000B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 name="AutoShape 52">
          <a:extLst>
            <a:ext uri="{FF2B5EF4-FFF2-40B4-BE49-F238E27FC236}">
              <a16:creationId xmlns:a16="http://schemas.microsoft.com/office/drawing/2014/main" id="{00000000-0008-0000-0000-00000C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3" name="AutoShape 50">
          <a:extLst>
            <a:ext uri="{FF2B5EF4-FFF2-40B4-BE49-F238E27FC236}">
              <a16:creationId xmlns:a16="http://schemas.microsoft.com/office/drawing/2014/main" id="{00000000-0008-0000-0000-00000D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4" name="AutoShape 48">
          <a:extLst>
            <a:ext uri="{FF2B5EF4-FFF2-40B4-BE49-F238E27FC236}">
              <a16:creationId xmlns:a16="http://schemas.microsoft.com/office/drawing/2014/main" id="{00000000-0008-0000-0000-00000E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5" name="AutoShape 46">
          <a:extLst>
            <a:ext uri="{FF2B5EF4-FFF2-40B4-BE49-F238E27FC236}">
              <a16:creationId xmlns:a16="http://schemas.microsoft.com/office/drawing/2014/main" id="{00000000-0008-0000-0000-00000F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6" name="AutoShape 44">
          <a:extLst>
            <a:ext uri="{FF2B5EF4-FFF2-40B4-BE49-F238E27FC236}">
              <a16:creationId xmlns:a16="http://schemas.microsoft.com/office/drawing/2014/main" id="{00000000-0008-0000-0000-000010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7" name="AutoShape 42">
          <a:extLst>
            <a:ext uri="{FF2B5EF4-FFF2-40B4-BE49-F238E27FC236}">
              <a16:creationId xmlns:a16="http://schemas.microsoft.com/office/drawing/2014/main" id="{00000000-0008-0000-0000-000011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8" name="AutoShape 40">
          <a:extLst>
            <a:ext uri="{FF2B5EF4-FFF2-40B4-BE49-F238E27FC236}">
              <a16:creationId xmlns:a16="http://schemas.microsoft.com/office/drawing/2014/main" id="{00000000-0008-0000-0000-000012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9" name="AutoShape 38">
          <a:extLst>
            <a:ext uri="{FF2B5EF4-FFF2-40B4-BE49-F238E27FC236}">
              <a16:creationId xmlns:a16="http://schemas.microsoft.com/office/drawing/2014/main" id="{00000000-0008-0000-0000-000013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20" name="AutoShape 36">
          <a:extLst>
            <a:ext uri="{FF2B5EF4-FFF2-40B4-BE49-F238E27FC236}">
              <a16:creationId xmlns:a16="http://schemas.microsoft.com/office/drawing/2014/main" id="{00000000-0008-0000-0000-000014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21" name="AutoShape 34">
          <a:extLst>
            <a:ext uri="{FF2B5EF4-FFF2-40B4-BE49-F238E27FC236}">
              <a16:creationId xmlns:a16="http://schemas.microsoft.com/office/drawing/2014/main" id="{00000000-0008-0000-0000-000015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22" name="AutoShape 32">
          <a:extLst>
            <a:ext uri="{FF2B5EF4-FFF2-40B4-BE49-F238E27FC236}">
              <a16:creationId xmlns:a16="http://schemas.microsoft.com/office/drawing/2014/main" id="{00000000-0008-0000-0000-000016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23" name="AutoShape 30">
          <a:extLst>
            <a:ext uri="{FF2B5EF4-FFF2-40B4-BE49-F238E27FC236}">
              <a16:creationId xmlns:a16="http://schemas.microsoft.com/office/drawing/2014/main" id="{00000000-0008-0000-0000-000017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24" name="AutoShape 28">
          <a:extLst>
            <a:ext uri="{FF2B5EF4-FFF2-40B4-BE49-F238E27FC236}">
              <a16:creationId xmlns:a16="http://schemas.microsoft.com/office/drawing/2014/main" id="{00000000-0008-0000-0000-000018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25" name="AutoShape 26">
          <a:extLst>
            <a:ext uri="{FF2B5EF4-FFF2-40B4-BE49-F238E27FC236}">
              <a16:creationId xmlns:a16="http://schemas.microsoft.com/office/drawing/2014/main" id="{00000000-0008-0000-0000-000019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26" name="AutoShape 24">
          <a:extLst>
            <a:ext uri="{FF2B5EF4-FFF2-40B4-BE49-F238E27FC236}">
              <a16:creationId xmlns:a16="http://schemas.microsoft.com/office/drawing/2014/main" id="{00000000-0008-0000-0000-00001A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27" name="AutoShape 22">
          <a:extLst>
            <a:ext uri="{FF2B5EF4-FFF2-40B4-BE49-F238E27FC236}">
              <a16:creationId xmlns:a16="http://schemas.microsoft.com/office/drawing/2014/main" id="{00000000-0008-0000-0000-00001B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28" name="AutoShape 20">
          <a:extLst>
            <a:ext uri="{FF2B5EF4-FFF2-40B4-BE49-F238E27FC236}">
              <a16:creationId xmlns:a16="http://schemas.microsoft.com/office/drawing/2014/main" id="{00000000-0008-0000-0000-00001C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29" name="AutoShape 18">
          <a:extLst>
            <a:ext uri="{FF2B5EF4-FFF2-40B4-BE49-F238E27FC236}">
              <a16:creationId xmlns:a16="http://schemas.microsoft.com/office/drawing/2014/main" id="{00000000-0008-0000-0000-00001D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30" name="AutoShape 16">
          <a:extLst>
            <a:ext uri="{FF2B5EF4-FFF2-40B4-BE49-F238E27FC236}">
              <a16:creationId xmlns:a16="http://schemas.microsoft.com/office/drawing/2014/main" id="{00000000-0008-0000-0000-00001E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31" name="AutoShape 14">
          <a:extLst>
            <a:ext uri="{FF2B5EF4-FFF2-40B4-BE49-F238E27FC236}">
              <a16:creationId xmlns:a16="http://schemas.microsoft.com/office/drawing/2014/main" id="{00000000-0008-0000-0000-00001F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32" name="AutoShape 12">
          <a:extLst>
            <a:ext uri="{FF2B5EF4-FFF2-40B4-BE49-F238E27FC236}">
              <a16:creationId xmlns:a16="http://schemas.microsoft.com/office/drawing/2014/main" id="{00000000-0008-0000-0000-000020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33" name="AutoShape 10">
          <a:extLst>
            <a:ext uri="{FF2B5EF4-FFF2-40B4-BE49-F238E27FC236}">
              <a16:creationId xmlns:a16="http://schemas.microsoft.com/office/drawing/2014/main" id="{00000000-0008-0000-0000-000021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34" name="AutoShape 8">
          <a:extLst>
            <a:ext uri="{FF2B5EF4-FFF2-40B4-BE49-F238E27FC236}">
              <a16:creationId xmlns:a16="http://schemas.microsoft.com/office/drawing/2014/main" id="{00000000-0008-0000-0000-000022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35" name="AutoShape 6">
          <a:extLst>
            <a:ext uri="{FF2B5EF4-FFF2-40B4-BE49-F238E27FC236}">
              <a16:creationId xmlns:a16="http://schemas.microsoft.com/office/drawing/2014/main" id="{00000000-0008-0000-0000-000023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36" name="AutoShape 4">
          <a:extLst>
            <a:ext uri="{FF2B5EF4-FFF2-40B4-BE49-F238E27FC236}">
              <a16:creationId xmlns:a16="http://schemas.microsoft.com/office/drawing/2014/main" id="{00000000-0008-0000-0000-000024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37" name="AutoShape 2">
          <a:extLst>
            <a:ext uri="{FF2B5EF4-FFF2-40B4-BE49-F238E27FC236}">
              <a16:creationId xmlns:a16="http://schemas.microsoft.com/office/drawing/2014/main" id="{00000000-0008-0000-0000-000025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38" name="AutoShape 72">
          <a:extLst>
            <a:ext uri="{FF2B5EF4-FFF2-40B4-BE49-F238E27FC236}">
              <a16:creationId xmlns:a16="http://schemas.microsoft.com/office/drawing/2014/main" id="{00000000-0008-0000-0000-000026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39" name="AutoShape 70">
          <a:extLst>
            <a:ext uri="{FF2B5EF4-FFF2-40B4-BE49-F238E27FC236}">
              <a16:creationId xmlns:a16="http://schemas.microsoft.com/office/drawing/2014/main" id="{00000000-0008-0000-0000-000027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40" name="AutoShape 68">
          <a:extLst>
            <a:ext uri="{FF2B5EF4-FFF2-40B4-BE49-F238E27FC236}">
              <a16:creationId xmlns:a16="http://schemas.microsoft.com/office/drawing/2014/main" id="{00000000-0008-0000-0000-000028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41" name="AutoShape 66">
          <a:extLst>
            <a:ext uri="{FF2B5EF4-FFF2-40B4-BE49-F238E27FC236}">
              <a16:creationId xmlns:a16="http://schemas.microsoft.com/office/drawing/2014/main" id="{00000000-0008-0000-0000-000029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42" name="AutoShape 64">
          <a:extLst>
            <a:ext uri="{FF2B5EF4-FFF2-40B4-BE49-F238E27FC236}">
              <a16:creationId xmlns:a16="http://schemas.microsoft.com/office/drawing/2014/main" id="{00000000-0008-0000-0000-00002A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43" name="AutoShape 62">
          <a:extLst>
            <a:ext uri="{FF2B5EF4-FFF2-40B4-BE49-F238E27FC236}">
              <a16:creationId xmlns:a16="http://schemas.microsoft.com/office/drawing/2014/main" id="{00000000-0008-0000-0000-00002B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44" name="AutoShape 60">
          <a:extLst>
            <a:ext uri="{FF2B5EF4-FFF2-40B4-BE49-F238E27FC236}">
              <a16:creationId xmlns:a16="http://schemas.microsoft.com/office/drawing/2014/main" id="{00000000-0008-0000-0000-00002C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45" name="AutoShape 58">
          <a:extLst>
            <a:ext uri="{FF2B5EF4-FFF2-40B4-BE49-F238E27FC236}">
              <a16:creationId xmlns:a16="http://schemas.microsoft.com/office/drawing/2014/main" id="{00000000-0008-0000-0000-00002D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46" name="AutoShape 56">
          <a:extLst>
            <a:ext uri="{FF2B5EF4-FFF2-40B4-BE49-F238E27FC236}">
              <a16:creationId xmlns:a16="http://schemas.microsoft.com/office/drawing/2014/main" id="{00000000-0008-0000-0000-00002E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47" name="AutoShape 54">
          <a:extLst>
            <a:ext uri="{FF2B5EF4-FFF2-40B4-BE49-F238E27FC236}">
              <a16:creationId xmlns:a16="http://schemas.microsoft.com/office/drawing/2014/main" id="{00000000-0008-0000-0000-00002F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48" name="AutoShape 52">
          <a:extLst>
            <a:ext uri="{FF2B5EF4-FFF2-40B4-BE49-F238E27FC236}">
              <a16:creationId xmlns:a16="http://schemas.microsoft.com/office/drawing/2014/main" id="{00000000-0008-0000-0000-000030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49" name="AutoShape 50">
          <a:extLst>
            <a:ext uri="{FF2B5EF4-FFF2-40B4-BE49-F238E27FC236}">
              <a16:creationId xmlns:a16="http://schemas.microsoft.com/office/drawing/2014/main" id="{00000000-0008-0000-0000-000031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50" name="AutoShape 48">
          <a:extLst>
            <a:ext uri="{FF2B5EF4-FFF2-40B4-BE49-F238E27FC236}">
              <a16:creationId xmlns:a16="http://schemas.microsoft.com/office/drawing/2014/main" id="{00000000-0008-0000-0000-000032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51" name="AutoShape 46">
          <a:extLst>
            <a:ext uri="{FF2B5EF4-FFF2-40B4-BE49-F238E27FC236}">
              <a16:creationId xmlns:a16="http://schemas.microsoft.com/office/drawing/2014/main" id="{00000000-0008-0000-0000-000033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52" name="AutoShape 44">
          <a:extLst>
            <a:ext uri="{FF2B5EF4-FFF2-40B4-BE49-F238E27FC236}">
              <a16:creationId xmlns:a16="http://schemas.microsoft.com/office/drawing/2014/main" id="{00000000-0008-0000-0000-000034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53" name="AutoShape 42">
          <a:extLst>
            <a:ext uri="{FF2B5EF4-FFF2-40B4-BE49-F238E27FC236}">
              <a16:creationId xmlns:a16="http://schemas.microsoft.com/office/drawing/2014/main" id="{00000000-0008-0000-0000-000035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54" name="AutoShape 40">
          <a:extLst>
            <a:ext uri="{FF2B5EF4-FFF2-40B4-BE49-F238E27FC236}">
              <a16:creationId xmlns:a16="http://schemas.microsoft.com/office/drawing/2014/main" id="{00000000-0008-0000-0000-000036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55" name="AutoShape 38">
          <a:extLst>
            <a:ext uri="{FF2B5EF4-FFF2-40B4-BE49-F238E27FC236}">
              <a16:creationId xmlns:a16="http://schemas.microsoft.com/office/drawing/2014/main" id="{00000000-0008-0000-0000-000037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56" name="AutoShape 36">
          <a:extLst>
            <a:ext uri="{FF2B5EF4-FFF2-40B4-BE49-F238E27FC236}">
              <a16:creationId xmlns:a16="http://schemas.microsoft.com/office/drawing/2014/main" id="{00000000-0008-0000-0000-000038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57" name="AutoShape 34">
          <a:extLst>
            <a:ext uri="{FF2B5EF4-FFF2-40B4-BE49-F238E27FC236}">
              <a16:creationId xmlns:a16="http://schemas.microsoft.com/office/drawing/2014/main" id="{00000000-0008-0000-0000-000039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58" name="AutoShape 32">
          <a:extLst>
            <a:ext uri="{FF2B5EF4-FFF2-40B4-BE49-F238E27FC236}">
              <a16:creationId xmlns:a16="http://schemas.microsoft.com/office/drawing/2014/main" id="{00000000-0008-0000-0000-00003A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59" name="AutoShape 30">
          <a:extLst>
            <a:ext uri="{FF2B5EF4-FFF2-40B4-BE49-F238E27FC236}">
              <a16:creationId xmlns:a16="http://schemas.microsoft.com/office/drawing/2014/main" id="{00000000-0008-0000-0000-00003B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60" name="AutoShape 28">
          <a:extLst>
            <a:ext uri="{FF2B5EF4-FFF2-40B4-BE49-F238E27FC236}">
              <a16:creationId xmlns:a16="http://schemas.microsoft.com/office/drawing/2014/main" id="{00000000-0008-0000-0000-00003C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61" name="AutoShape 26">
          <a:extLst>
            <a:ext uri="{FF2B5EF4-FFF2-40B4-BE49-F238E27FC236}">
              <a16:creationId xmlns:a16="http://schemas.microsoft.com/office/drawing/2014/main" id="{00000000-0008-0000-0000-00003D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62" name="AutoShape 24">
          <a:extLst>
            <a:ext uri="{FF2B5EF4-FFF2-40B4-BE49-F238E27FC236}">
              <a16:creationId xmlns:a16="http://schemas.microsoft.com/office/drawing/2014/main" id="{00000000-0008-0000-0000-00003E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63" name="AutoShape 22">
          <a:extLst>
            <a:ext uri="{FF2B5EF4-FFF2-40B4-BE49-F238E27FC236}">
              <a16:creationId xmlns:a16="http://schemas.microsoft.com/office/drawing/2014/main" id="{00000000-0008-0000-0000-00003F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24" name="AutoShape 20">
          <a:extLst>
            <a:ext uri="{FF2B5EF4-FFF2-40B4-BE49-F238E27FC236}">
              <a16:creationId xmlns:a16="http://schemas.microsoft.com/office/drawing/2014/main" id="{00000000-0008-0000-0000-000000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25" name="AutoShape 18">
          <a:extLst>
            <a:ext uri="{FF2B5EF4-FFF2-40B4-BE49-F238E27FC236}">
              <a16:creationId xmlns:a16="http://schemas.microsoft.com/office/drawing/2014/main" id="{00000000-0008-0000-0000-000001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27" name="AutoShape 16">
          <a:extLst>
            <a:ext uri="{FF2B5EF4-FFF2-40B4-BE49-F238E27FC236}">
              <a16:creationId xmlns:a16="http://schemas.microsoft.com/office/drawing/2014/main" id="{00000000-0008-0000-0000-000003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29" name="AutoShape 14">
          <a:extLst>
            <a:ext uri="{FF2B5EF4-FFF2-40B4-BE49-F238E27FC236}">
              <a16:creationId xmlns:a16="http://schemas.microsoft.com/office/drawing/2014/main" id="{00000000-0008-0000-0000-000005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31" name="AutoShape 12">
          <a:extLst>
            <a:ext uri="{FF2B5EF4-FFF2-40B4-BE49-F238E27FC236}">
              <a16:creationId xmlns:a16="http://schemas.microsoft.com/office/drawing/2014/main" id="{00000000-0008-0000-0000-000007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33" name="AutoShape 10">
          <a:extLst>
            <a:ext uri="{FF2B5EF4-FFF2-40B4-BE49-F238E27FC236}">
              <a16:creationId xmlns:a16="http://schemas.microsoft.com/office/drawing/2014/main" id="{00000000-0008-0000-0000-000009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35" name="AutoShape 8">
          <a:extLst>
            <a:ext uri="{FF2B5EF4-FFF2-40B4-BE49-F238E27FC236}">
              <a16:creationId xmlns:a16="http://schemas.microsoft.com/office/drawing/2014/main" id="{00000000-0008-0000-0000-00000B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37" name="AutoShape 6">
          <a:extLst>
            <a:ext uri="{FF2B5EF4-FFF2-40B4-BE49-F238E27FC236}">
              <a16:creationId xmlns:a16="http://schemas.microsoft.com/office/drawing/2014/main" id="{00000000-0008-0000-0000-00000D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39" name="AutoShape 4">
          <a:extLst>
            <a:ext uri="{FF2B5EF4-FFF2-40B4-BE49-F238E27FC236}">
              <a16:creationId xmlns:a16="http://schemas.microsoft.com/office/drawing/2014/main" id="{00000000-0008-0000-0000-00000F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41" name="AutoShape 2">
          <a:extLst>
            <a:ext uri="{FF2B5EF4-FFF2-40B4-BE49-F238E27FC236}">
              <a16:creationId xmlns:a16="http://schemas.microsoft.com/office/drawing/2014/main" id="{00000000-0008-0000-0000-000011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43" name="AutoShape 72">
          <a:extLst>
            <a:ext uri="{FF2B5EF4-FFF2-40B4-BE49-F238E27FC236}">
              <a16:creationId xmlns:a16="http://schemas.microsoft.com/office/drawing/2014/main" id="{00000000-0008-0000-0000-000013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45" name="AutoShape 70">
          <a:extLst>
            <a:ext uri="{FF2B5EF4-FFF2-40B4-BE49-F238E27FC236}">
              <a16:creationId xmlns:a16="http://schemas.microsoft.com/office/drawing/2014/main" id="{00000000-0008-0000-0000-000015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47" name="AutoShape 68">
          <a:extLst>
            <a:ext uri="{FF2B5EF4-FFF2-40B4-BE49-F238E27FC236}">
              <a16:creationId xmlns:a16="http://schemas.microsoft.com/office/drawing/2014/main" id="{00000000-0008-0000-0000-000017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49" name="AutoShape 66">
          <a:extLst>
            <a:ext uri="{FF2B5EF4-FFF2-40B4-BE49-F238E27FC236}">
              <a16:creationId xmlns:a16="http://schemas.microsoft.com/office/drawing/2014/main" id="{00000000-0008-0000-0000-000019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51" name="AutoShape 64">
          <a:extLst>
            <a:ext uri="{FF2B5EF4-FFF2-40B4-BE49-F238E27FC236}">
              <a16:creationId xmlns:a16="http://schemas.microsoft.com/office/drawing/2014/main" id="{00000000-0008-0000-0000-00001B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53" name="AutoShape 62">
          <a:extLst>
            <a:ext uri="{FF2B5EF4-FFF2-40B4-BE49-F238E27FC236}">
              <a16:creationId xmlns:a16="http://schemas.microsoft.com/office/drawing/2014/main" id="{00000000-0008-0000-0000-00001D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55" name="AutoShape 60">
          <a:extLst>
            <a:ext uri="{FF2B5EF4-FFF2-40B4-BE49-F238E27FC236}">
              <a16:creationId xmlns:a16="http://schemas.microsoft.com/office/drawing/2014/main" id="{00000000-0008-0000-0000-00001F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57" name="AutoShape 58">
          <a:extLst>
            <a:ext uri="{FF2B5EF4-FFF2-40B4-BE49-F238E27FC236}">
              <a16:creationId xmlns:a16="http://schemas.microsoft.com/office/drawing/2014/main" id="{00000000-0008-0000-0000-000021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59" name="AutoShape 56">
          <a:extLst>
            <a:ext uri="{FF2B5EF4-FFF2-40B4-BE49-F238E27FC236}">
              <a16:creationId xmlns:a16="http://schemas.microsoft.com/office/drawing/2014/main" id="{00000000-0008-0000-0000-000023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61" name="AutoShape 54">
          <a:extLst>
            <a:ext uri="{FF2B5EF4-FFF2-40B4-BE49-F238E27FC236}">
              <a16:creationId xmlns:a16="http://schemas.microsoft.com/office/drawing/2014/main" id="{00000000-0008-0000-0000-000025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63" name="AutoShape 52">
          <a:extLst>
            <a:ext uri="{FF2B5EF4-FFF2-40B4-BE49-F238E27FC236}">
              <a16:creationId xmlns:a16="http://schemas.microsoft.com/office/drawing/2014/main" id="{00000000-0008-0000-0000-000027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65" name="AutoShape 50">
          <a:extLst>
            <a:ext uri="{FF2B5EF4-FFF2-40B4-BE49-F238E27FC236}">
              <a16:creationId xmlns:a16="http://schemas.microsoft.com/office/drawing/2014/main" id="{00000000-0008-0000-0000-000029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67" name="AutoShape 48">
          <a:extLst>
            <a:ext uri="{FF2B5EF4-FFF2-40B4-BE49-F238E27FC236}">
              <a16:creationId xmlns:a16="http://schemas.microsoft.com/office/drawing/2014/main" id="{00000000-0008-0000-0000-00002B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69" name="AutoShape 46">
          <a:extLst>
            <a:ext uri="{FF2B5EF4-FFF2-40B4-BE49-F238E27FC236}">
              <a16:creationId xmlns:a16="http://schemas.microsoft.com/office/drawing/2014/main" id="{00000000-0008-0000-0000-00002D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71" name="AutoShape 44">
          <a:extLst>
            <a:ext uri="{FF2B5EF4-FFF2-40B4-BE49-F238E27FC236}">
              <a16:creationId xmlns:a16="http://schemas.microsoft.com/office/drawing/2014/main" id="{00000000-0008-0000-0000-00002F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73" name="AutoShape 42">
          <a:extLst>
            <a:ext uri="{FF2B5EF4-FFF2-40B4-BE49-F238E27FC236}">
              <a16:creationId xmlns:a16="http://schemas.microsoft.com/office/drawing/2014/main" id="{00000000-0008-0000-0000-000031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75" name="AutoShape 40">
          <a:extLst>
            <a:ext uri="{FF2B5EF4-FFF2-40B4-BE49-F238E27FC236}">
              <a16:creationId xmlns:a16="http://schemas.microsoft.com/office/drawing/2014/main" id="{00000000-0008-0000-0000-000033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77" name="AutoShape 38">
          <a:extLst>
            <a:ext uri="{FF2B5EF4-FFF2-40B4-BE49-F238E27FC236}">
              <a16:creationId xmlns:a16="http://schemas.microsoft.com/office/drawing/2014/main" id="{00000000-0008-0000-0000-000035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79" name="AutoShape 36">
          <a:extLst>
            <a:ext uri="{FF2B5EF4-FFF2-40B4-BE49-F238E27FC236}">
              <a16:creationId xmlns:a16="http://schemas.microsoft.com/office/drawing/2014/main" id="{00000000-0008-0000-0000-000037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81" name="AutoShape 34">
          <a:extLst>
            <a:ext uri="{FF2B5EF4-FFF2-40B4-BE49-F238E27FC236}">
              <a16:creationId xmlns:a16="http://schemas.microsoft.com/office/drawing/2014/main" id="{00000000-0008-0000-0000-000039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83" name="AutoShape 32">
          <a:extLst>
            <a:ext uri="{FF2B5EF4-FFF2-40B4-BE49-F238E27FC236}">
              <a16:creationId xmlns:a16="http://schemas.microsoft.com/office/drawing/2014/main" id="{00000000-0008-0000-0000-00003B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85" name="AutoShape 30">
          <a:extLst>
            <a:ext uri="{FF2B5EF4-FFF2-40B4-BE49-F238E27FC236}">
              <a16:creationId xmlns:a16="http://schemas.microsoft.com/office/drawing/2014/main" id="{00000000-0008-0000-0000-00003D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87" name="AutoShape 28">
          <a:extLst>
            <a:ext uri="{FF2B5EF4-FFF2-40B4-BE49-F238E27FC236}">
              <a16:creationId xmlns:a16="http://schemas.microsoft.com/office/drawing/2014/main" id="{00000000-0008-0000-0000-00003F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89" name="AutoShape 26">
          <a:extLst>
            <a:ext uri="{FF2B5EF4-FFF2-40B4-BE49-F238E27FC236}">
              <a16:creationId xmlns:a16="http://schemas.microsoft.com/office/drawing/2014/main" id="{00000000-0008-0000-0000-000041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91" name="AutoShape 24">
          <a:extLst>
            <a:ext uri="{FF2B5EF4-FFF2-40B4-BE49-F238E27FC236}">
              <a16:creationId xmlns:a16="http://schemas.microsoft.com/office/drawing/2014/main" id="{00000000-0008-0000-0000-000043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93" name="AutoShape 22">
          <a:extLst>
            <a:ext uri="{FF2B5EF4-FFF2-40B4-BE49-F238E27FC236}">
              <a16:creationId xmlns:a16="http://schemas.microsoft.com/office/drawing/2014/main" id="{00000000-0008-0000-0000-000045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95" name="AutoShape 20">
          <a:extLst>
            <a:ext uri="{FF2B5EF4-FFF2-40B4-BE49-F238E27FC236}">
              <a16:creationId xmlns:a16="http://schemas.microsoft.com/office/drawing/2014/main" id="{00000000-0008-0000-0000-000047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97" name="AutoShape 18">
          <a:extLst>
            <a:ext uri="{FF2B5EF4-FFF2-40B4-BE49-F238E27FC236}">
              <a16:creationId xmlns:a16="http://schemas.microsoft.com/office/drawing/2014/main" id="{00000000-0008-0000-0000-000049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98" name="AutoShape 16">
          <a:extLst>
            <a:ext uri="{FF2B5EF4-FFF2-40B4-BE49-F238E27FC236}">
              <a16:creationId xmlns:a16="http://schemas.microsoft.com/office/drawing/2014/main" id="{00000000-0008-0000-0000-00004A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099" name="AutoShape 14">
          <a:extLst>
            <a:ext uri="{FF2B5EF4-FFF2-40B4-BE49-F238E27FC236}">
              <a16:creationId xmlns:a16="http://schemas.microsoft.com/office/drawing/2014/main" id="{00000000-0008-0000-0000-00004B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00" name="AutoShape 12">
          <a:extLst>
            <a:ext uri="{FF2B5EF4-FFF2-40B4-BE49-F238E27FC236}">
              <a16:creationId xmlns:a16="http://schemas.microsoft.com/office/drawing/2014/main" id="{00000000-0008-0000-0000-00004C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01" name="AutoShape 10">
          <a:extLst>
            <a:ext uri="{FF2B5EF4-FFF2-40B4-BE49-F238E27FC236}">
              <a16:creationId xmlns:a16="http://schemas.microsoft.com/office/drawing/2014/main" id="{00000000-0008-0000-0000-00004D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02" name="AutoShape 8">
          <a:extLst>
            <a:ext uri="{FF2B5EF4-FFF2-40B4-BE49-F238E27FC236}">
              <a16:creationId xmlns:a16="http://schemas.microsoft.com/office/drawing/2014/main" id="{00000000-0008-0000-0000-00004E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03" name="AutoShape 6">
          <a:extLst>
            <a:ext uri="{FF2B5EF4-FFF2-40B4-BE49-F238E27FC236}">
              <a16:creationId xmlns:a16="http://schemas.microsoft.com/office/drawing/2014/main" id="{00000000-0008-0000-0000-00004F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04" name="AutoShape 4">
          <a:extLst>
            <a:ext uri="{FF2B5EF4-FFF2-40B4-BE49-F238E27FC236}">
              <a16:creationId xmlns:a16="http://schemas.microsoft.com/office/drawing/2014/main" id="{00000000-0008-0000-0000-000050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05" name="AutoShape 2">
          <a:extLst>
            <a:ext uri="{FF2B5EF4-FFF2-40B4-BE49-F238E27FC236}">
              <a16:creationId xmlns:a16="http://schemas.microsoft.com/office/drawing/2014/main" id="{00000000-0008-0000-0000-000051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06" name="AutoShape 72">
          <a:extLst>
            <a:ext uri="{FF2B5EF4-FFF2-40B4-BE49-F238E27FC236}">
              <a16:creationId xmlns:a16="http://schemas.microsoft.com/office/drawing/2014/main" id="{00000000-0008-0000-0000-000052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07" name="AutoShape 70">
          <a:extLst>
            <a:ext uri="{FF2B5EF4-FFF2-40B4-BE49-F238E27FC236}">
              <a16:creationId xmlns:a16="http://schemas.microsoft.com/office/drawing/2014/main" id="{00000000-0008-0000-0000-000053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08" name="AutoShape 68">
          <a:extLst>
            <a:ext uri="{FF2B5EF4-FFF2-40B4-BE49-F238E27FC236}">
              <a16:creationId xmlns:a16="http://schemas.microsoft.com/office/drawing/2014/main" id="{00000000-0008-0000-0000-000054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09" name="AutoShape 66">
          <a:extLst>
            <a:ext uri="{FF2B5EF4-FFF2-40B4-BE49-F238E27FC236}">
              <a16:creationId xmlns:a16="http://schemas.microsoft.com/office/drawing/2014/main" id="{00000000-0008-0000-0000-000055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10" name="AutoShape 64">
          <a:extLst>
            <a:ext uri="{FF2B5EF4-FFF2-40B4-BE49-F238E27FC236}">
              <a16:creationId xmlns:a16="http://schemas.microsoft.com/office/drawing/2014/main" id="{00000000-0008-0000-0000-000056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11" name="AutoShape 62">
          <a:extLst>
            <a:ext uri="{FF2B5EF4-FFF2-40B4-BE49-F238E27FC236}">
              <a16:creationId xmlns:a16="http://schemas.microsoft.com/office/drawing/2014/main" id="{00000000-0008-0000-0000-000057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12" name="AutoShape 60">
          <a:extLst>
            <a:ext uri="{FF2B5EF4-FFF2-40B4-BE49-F238E27FC236}">
              <a16:creationId xmlns:a16="http://schemas.microsoft.com/office/drawing/2014/main" id="{00000000-0008-0000-0000-000058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13" name="AutoShape 58">
          <a:extLst>
            <a:ext uri="{FF2B5EF4-FFF2-40B4-BE49-F238E27FC236}">
              <a16:creationId xmlns:a16="http://schemas.microsoft.com/office/drawing/2014/main" id="{00000000-0008-0000-0000-000059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14" name="AutoShape 56">
          <a:extLst>
            <a:ext uri="{FF2B5EF4-FFF2-40B4-BE49-F238E27FC236}">
              <a16:creationId xmlns:a16="http://schemas.microsoft.com/office/drawing/2014/main" id="{00000000-0008-0000-0000-00005A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15" name="AutoShape 54">
          <a:extLst>
            <a:ext uri="{FF2B5EF4-FFF2-40B4-BE49-F238E27FC236}">
              <a16:creationId xmlns:a16="http://schemas.microsoft.com/office/drawing/2014/main" id="{00000000-0008-0000-0000-00005B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16" name="AutoShape 52">
          <a:extLst>
            <a:ext uri="{FF2B5EF4-FFF2-40B4-BE49-F238E27FC236}">
              <a16:creationId xmlns:a16="http://schemas.microsoft.com/office/drawing/2014/main" id="{00000000-0008-0000-0000-00005C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17" name="AutoShape 50">
          <a:extLst>
            <a:ext uri="{FF2B5EF4-FFF2-40B4-BE49-F238E27FC236}">
              <a16:creationId xmlns:a16="http://schemas.microsoft.com/office/drawing/2014/main" id="{00000000-0008-0000-0000-00005D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18" name="AutoShape 48">
          <a:extLst>
            <a:ext uri="{FF2B5EF4-FFF2-40B4-BE49-F238E27FC236}">
              <a16:creationId xmlns:a16="http://schemas.microsoft.com/office/drawing/2014/main" id="{00000000-0008-0000-0000-00005E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19" name="AutoShape 46">
          <a:extLst>
            <a:ext uri="{FF2B5EF4-FFF2-40B4-BE49-F238E27FC236}">
              <a16:creationId xmlns:a16="http://schemas.microsoft.com/office/drawing/2014/main" id="{00000000-0008-0000-0000-00005F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20" name="AutoShape 44">
          <a:extLst>
            <a:ext uri="{FF2B5EF4-FFF2-40B4-BE49-F238E27FC236}">
              <a16:creationId xmlns:a16="http://schemas.microsoft.com/office/drawing/2014/main" id="{00000000-0008-0000-0000-000060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21" name="AutoShape 42">
          <a:extLst>
            <a:ext uri="{FF2B5EF4-FFF2-40B4-BE49-F238E27FC236}">
              <a16:creationId xmlns:a16="http://schemas.microsoft.com/office/drawing/2014/main" id="{00000000-0008-0000-0000-000061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22" name="AutoShape 40">
          <a:extLst>
            <a:ext uri="{FF2B5EF4-FFF2-40B4-BE49-F238E27FC236}">
              <a16:creationId xmlns:a16="http://schemas.microsoft.com/office/drawing/2014/main" id="{00000000-0008-0000-0000-000062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23" name="AutoShape 38">
          <a:extLst>
            <a:ext uri="{FF2B5EF4-FFF2-40B4-BE49-F238E27FC236}">
              <a16:creationId xmlns:a16="http://schemas.microsoft.com/office/drawing/2014/main" id="{00000000-0008-0000-0000-000063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24" name="AutoShape 36">
          <a:extLst>
            <a:ext uri="{FF2B5EF4-FFF2-40B4-BE49-F238E27FC236}">
              <a16:creationId xmlns:a16="http://schemas.microsoft.com/office/drawing/2014/main" id="{00000000-0008-0000-0000-000064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25" name="AutoShape 34">
          <a:extLst>
            <a:ext uri="{FF2B5EF4-FFF2-40B4-BE49-F238E27FC236}">
              <a16:creationId xmlns:a16="http://schemas.microsoft.com/office/drawing/2014/main" id="{00000000-0008-0000-0000-000065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26" name="AutoShape 32">
          <a:extLst>
            <a:ext uri="{FF2B5EF4-FFF2-40B4-BE49-F238E27FC236}">
              <a16:creationId xmlns:a16="http://schemas.microsoft.com/office/drawing/2014/main" id="{00000000-0008-0000-0000-000066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27" name="AutoShape 30">
          <a:extLst>
            <a:ext uri="{FF2B5EF4-FFF2-40B4-BE49-F238E27FC236}">
              <a16:creationId xmlns:a16="http://schemas.microsoft.com/office/drawing/2014/main" id="{00000000-0008-0000-0000-000067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28" name="AutoShape 28">
          <a:extLst>
            <a:ext uri="{FF2B5EF4-FFF2-40B4-BE49-F238E27FC236}">
              <a16:creationId xmlns:a16="http://schemas.microsoft.com/office/drawing/2014/main" id="{00000000-0008-0000-0000-000068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29" name="AutoShape 26">
          <a:extLst>
            <a:ext uri="{FF2B5EF4-FFF2-40B4-BE49-F238E27FC236}">
              <a16:creationId xmlns:a16="http://schemas.microsoft.com/office/drawing/2014/main" id="{00000000-0008-0000-0000-000069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30" name="AutoShape 24">
          <a:extLst>
            <a:ext uri="{FF2B5EF4-FFF2-40B4-BE49-F238E27FC236}">
              <a16:creationId xmlns:a16="http://schemas.microsoft.com/office/drawing/2014/main" id="{00000000-0008-0000-0000-00006A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31" name="AutoShape 22">
          <a:extLst>
            <a:ext uri="{FF2B5EF4-FFF2-40B4-BE49-F238E27FC236}">
              <a16:creationId xmlns:a16="http://schemas.microsoft.com/office/drawing/2014/main" id="{00000000-0008-0000-0000-00006B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32" name="AutoShape 20">
          <a:extLst>
            <a:ext uri="{FF2B5EF4-FFF2-40B4-BE49-F238E27FC236}">
              <a16:creationId xmlns:a16="http://schemas.microsoft.com/office/drawing/2014/main" id="{00000000-0008-0000-0000-00006C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33" name="AutoShape 18">
          <a:extLst>
            <a:ext uri="{FF2B5EF4-FFF2-40B4-BE49-F238E27FC236}">
              <a16:creationId xmlns:a16="http://schemas.microsoft.com/office/drawing/2014/main" id="{00000000-0008-0000-0000-00006D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34" name="AutoShape 16">
          <a:extLst>
            <a:ext uri="{FF2B5EF4-FFF2-40B4-BE49-F238E27FC236}">
              <a16:creationId xmlns:a16="http://schemas.microsoft.com/office/drawing/2014/main" id="{00000000-0008-0000-0000-00006E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35" name="AutoShape 14">
          <a:extLst>
            <a:ext uri="{FF2B5EF4-FFF2-40B4-BE49-F238E27FC236}">
              <a16:creationId xmlns:a16="http://schemas.microsoft.com/office/drawing/2014/main" id="{00000000-0008-0000-0000-00006F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36" name="AutoShape 12">
          <a:extLst>
            <a:ext uri="{FF2B5EF4-FFF2-40B4-BE49-F238E27FC236}">
              <a16:creationId xmlns:a16="http://schemas.microsoft.com/office/drawing/2014/main" id="{00000000-0008-0000-0000-000070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37" name="AutoShape 10">
          <a:extLst>
            <a:ext uri="{FF2B5EF4-FFF2-40B4-BE49-F238E27FC236}">
              <a16:creationId xmlns:a16="http://schemas.microsoft.com/office/drawing/2014/main" id="{00000000-0008-0000-0000-000071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38" name="AutoShape 8">
          <a:extLst>
            <a:ext uri="{FF2B5EF4-FFF2-40B4-BE49-F238E27FC236}">
              <a16:creationId xmlns:a16="http://schemas.microsoft.com/office/drawing/2014/main" id="{00000000-0008-0000-0000-000072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39" name="AutoShape 6">
          <a:extLst>
            <a:ext uri="{FF2B5EF4-FFF2-40B4-BE49-F238E27FC236}">
              <a16:creationId xmlns:a16="http://schemas.microsoft.com/office/drawing/2014/main" id="{00000000-0008-0000-0000-000073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40" name="AutoShape 4">
          <a:extLst>
            <a:ext uri="{FF2B5EF4-FFF2-40B4-BE49-F238E27FC236}">
              <a16:creationId xmlns:a16="http://schemas.microsoft.com/office/drawing/2014/main" id="{00000000-0008-0000-0000-000074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41" name="AutoShape 2">
          <a:extLst>
            <a:ext uri="{FF2B5EF4-FFF2-40B4-BE49-F238E27FC236}">
              <a16:creationId xmlns:a16="http://schemas.microsoft.com/office/drawing/2014/main" id="{00000000-0008-0000-0000-000075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42" name="AutoShape 72">
          <a:extLst>
            <a:ext uri="{FF2B5EF4-FFF2-40B4-BE49-F238E27FC236}">
              <a16:creationId xmlns:a16="http://schemas.microsoft.com/office/drawing/2014/main" id="{00000000-0008-0000-0000-000076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43" name="AutoShape 70">
          <a:extLst>
            <a:ext uri="{FF2B5EF4-FFF2-40B4-BE49-F238E27FC236}">
              <a16:creationId xmlns:a16="http://schemas.microsoft.com/office/drawing/2014/main" id="{00000000-0008-0000-0000-000077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44" name="AutoShape 68">
          <a:extLst>
            <a:ext uri="{FF2B5EF4-FFF2-40B4-BE49-F238E27FC236}">
              <a16:creationId xmlns:a16="http://schemas.microsoft.com/office/drawing/2014/main" id="{00000000-0008-0000-0000-000078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45" name="AutoShape 66">
          <a:extLst>
            <a:ext uri="{FF2B5EF4-FFF2-40B4-BE49-F238E27FC236}">
              <a16:creationId xmlns:a16="http://schemas.microsoft.com/office/drawing/2014/main" id="{00000000-0008-0000-0000-000079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46" name="AutoShape 64">
          <a:extLst>
            <a:ext uri="{FF2B5EF4-FFF2-40B4-BE49-F238E27FC236}">
              <a16:creationId xmlns:a16="http://schemas.microsoft.com/office/drawing/2014/main" id="{00000000-0008-0000-0000-00007A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47" name="AutoShape 62">
          <a:extLst>
            <a:ext uri="{FF2B5EF4-FFF2-40B4-BE49-F238E27FC236}">
              <a16:creationId xmlns:a16="http://schemas.microsoft.com/office/drawing/2014/main" id="{00000000-0008-0000-0000-00007B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48" name="AutoShape 60">
          <a:extLst>
            <a:ext uri="{FF2B5EF4-FFF2-40B4-BE49-F238E27FC236}">
              <a16:creationId xmlns:a16="http://schemas.microsoft.com/office/drawing/2014/main" id="{00000000-0008-0000-0000-00007C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49" name="AutoShape 58">
          <a:extLst>
            <a:ext uri="{FF2B5EF4-FFF2-40B4-BE49-F238E27FC236}">
              <a16:creationId xmlns:a16="http://schemas.microsoft.com/office/drawing/2014/main" id="{00000000-0008-0000-0000-00007D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50" name="AutoShape 56">
          <a:extLst>
            <a:ext uri="{FF2B5EF4-FFF2-40B4-BE49-F238E27FC236}">
              <a16:creationId xmlns:a16="http://schemas.microsoft.com/office/drawing/2014/main" id="{00000000-0008-0000-0000-00007E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51" name="AutoShape 54">
          <a:extLst>
            <a:ext uri="{FF2B5EF4-FFF2-40B4-BE49-F238E27FC236}">
              <a16:creationId xmlns:a16="http://schemas.microsoft.com/office/drawing/2014/main" id="{00000000-0008-0000-0000-00007F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52" name="AutoShape 52">
          <a:extLst>
            <a:ext uri="{FF2B5EF4-FFF2-40B4-BE49-F238E27FC236}">
              <a16:creationId xmlns:a16="http://schemas.microsoft.com/office/drawing/2014/main" id="{00000000-0008-0000-0000-000080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53" name="AutoShape 50">
          <a:extLst>
            <a:ext uri="{FF2B5EF4-FFF2-40B4-BE49-F238E27FC236}">
              <a16:creationId xmlns:a16="http://schemas.microsoft.com/office/drawing/2014/main" id="{00000000-0008-0000-0000-000081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54" name="AutoShape 48">
          <a:extLst>
            <a:ext uri="{FF2B5EF4-FFF2-40B4-BE49-F238E27FC236}">
              <a16:creationId xmlns:a16="http://schemas.microsoft.com/office/drawing/2014/main" id="{00000000-0008-0000-0000-000082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55" name="AutoShape 46">
          <a:extLst>
            <a:ext uri="{FF2B5EF4-FFF2-40B4-BE49-F238E27FC236}">
              <a16:creationId xmlns:a16="http://schemas.microsoft.com/office/drawing/2014/main" id="{00000000-0008-0000-0000-000083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56" name="AutoShape 44">
          <a:extLst>
            <a:ext uri="{FF2B5EF4-FFF2-40B4-BE49-F238E27FC236}">
              <a16:creationId xmlns:a16="http://schemas.microsoft.com/office/drawing/2014/main" id="{00000000-0008-0000-0000-000084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57" name="AutoShape 42">
          <a:extLst>
            <a:ext uri="{FF2B5EF4-FFF2-40B4-BE49-F238E27FC236}">
              <a16:creationId xmlns:a16="http://schemas.microsoft.com/office/drawing/2014/main" id="{00000000-0008-0000-0000-000085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58" name="AutoShape 40">
          <a:extLst>
            <a:ext uri="{FF2B5EF4-FFF2-40B4-BE49-F238E27FC236}">
              <a16:creationId xmlns:a16="http://schemas.microsoft.com/office/drawing/2014/main" id="{00000000-0008-0000-0000-000086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59" name="AutoShape 38">
          <a:extLst>
            <a:ext uri="{FF2B5EF4-FFF2-40B4-BE49-F238E27FC236}">
              <a16:creationId xmlns:a16="http://schemas.microsoft.com/office/drawing/2014/main" id="{00000000-0008-0000-0000-000087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60" name="AutoShape 36">
          <a:extLst>
            <a:ext uri="{FF2B5EF4-FFF2-40B4-BE49-F238E27FC236}">
              <a16:creationId xmlns:a16="http://schemas.microsoft.com/office/drawing/2014/main" id="{00000000-0008-0000-0000-000088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61" name="AutoShape 34">
          <a:extLst>
            <a:ext uri="{FF2B5EF4-FFF2-40B4-BE49-F238E27FC236}">
              <a16:creationId xmlns:a16="http://schemas.microsoft.com/office/drawing/2014/main" id="{00000000-0008-0000-0000-000089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62" name="AutoShape 32">
          <a:extLst>
            <a:ext uri="{FF2B5EF4-FFF2-40B4-BE49-F238E27FC236}">
              <a16:creationId xmlns:a16="http://schemas.microsoft.com/office/drawing/2014/main" id="{00000000-0008-0000-0000-00008A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63" name="AutoShape 30">
          <a:extLst>
            <a:ext uri="{FF2B5EF4-FFF2-40B4-BE49-F238E27FC236}">
              <a16:creationId xmlns:a16="http://schemas.microsoft.com/office/drawing/2014/main" id="{00000000-0008-0000-0000-00008B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64" name="AutoShape 28">
          <a:extLst>
            <a:ext uri="{FF2B5EF4-FFF2-40B4-BE49-F238E27FC236}">
              <a16:creationId xmlns:a16="http://schemas.microsoft.com/office/drawing/2014/main" id="{00000000-0008-0000-0000-00008C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65" name="AutoShape 26">
          <a:extLst>
            <a:ext uri="{FF2B5EF4-FFF2-40B4-BE49-F238E27FC236}">
              <a16:creationId xmlns:a16="http://schemas.microsoft.com/office/drawing/2014/main" id="{00000000-0008-0000-0000-00008D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66" name="AutoShape 24">
          <a:extLst>
            <a:ext uri="{FF2B5EF4-FFF2-40B4-BE49-F238E27FC236}">
              <a16:creationId xmlns:a16="http://schemas.microsoft.com/office/drawing/2014/main" id="{00000000-0008-0000-0000-00008E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67" name="AutoShape 22">
          <a:extLst>
            <a:ext uri="{FF2B5EF4-FFF2-40B4-BE49-F238E27FC236}">
              <a16:creationId xmlns:a16="http://schemas.microsoft.com/office/drawing/2014/main" id="{00000000-0008-0000-0000-00008F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68" name="AutoShape 20">
          <a:extLst>
            <a:ext uri="{FF2B5EF4-FFF2-40B4-BE49-F238E27FC236}">
              <a16:creationId xmlns:a16="http://schemas.microsoft.com/office/drawing/2014/main" id="{00000000-0008-0000-0000-000090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69" name="AutoShape 18">
          <a:extLst>
            <a:ext uri="{FF2B5EF4-FFF2-40B4-BE49-F238E27FC236}">
              <a16:creationId xmlns:a16="http://schemas.microsoft.com/office/drawing/2014/main" id="{00000000-0008-0000-0000-000091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70" name="AutoShape 16">
          <a:extLst>
            <a:ext uri="{FF2B5EF4-FFF2-40B4-BE49-F238E27FC236}">
              <a16:creationId xmlns:a16="http://schemas.microsoft.com/office/drawing/2014/main" id="{00000000-0008-0000-0000-000092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71" name="AutoShape 14">
          <a:extLst>
            <a:ext uri="{FF2B5EF4-FFF2-40B4-BE49-F238E27FC236}">
              <a16:creationId xmlns:a16="http://schemas.microsoft.com/office/drawing/2014/main" id="{00000000-0008-0000-0000-000093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72" name="AutoShape 12">
          <a:extLst>
            <a:ext uri="{FF2B5EF4-FFF2-40B4-BE49-F238E27FC236}">
              <a16:creationId xmlns:a16="http://schemas.microsoft.com/office/drawing/2014/main" id="{00000000-0008-0000-0000-000094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73" name="AutoShape 10">
          <a:extLst>
            <a:ext uri="{FF2B5EF4-FFF2-40B4-BE49-F238E27FC236}">
              <a16:creationId xmlns:a16="http://schemas.microsoft.com/office/drawing/2014/main" id="{00000000-0008-0000-0000-000095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74" name="AutoShape 8">
          <a:extLst>
            <a:ext uri="{FF2B5EF4-FFF2-40B4-BE49-F238E27FC236}">
              <a16:creationId xmlns:a16="http://schemas.microsoft.com/office/drawing/2014/main" id="{00000000-0008-0000-0000-000096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75" name="AutoShape 6">
          <a:extLst>
            <a:ext uri="{FF2B5EF4-FFF2-40B4-BE49-F238E27FC236}">
              <a16:creationId xmlns:a16="http://schemas.microsoft.com/office/drawing/2014/main" id="{00000000-0008-0000-0000-000097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76" name="AutoShape 4">
          <a:extLst>
            <a:ext uri="{FF2B5EF4-FFF2-40B4-BE49-F238E27FC236}">
              <a16:creationId xmlns:a16="http://schemas.microsoft.com/office/drawing/2014/main" id="{00000000-0008-0000-0000-000098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77" name="AutoShape 2">
          <a:extLst>
            <a:ext uri="{FF2B5EF4-FFF2-40B4-BE49-F238E27FC236}">
              <a16:creationId xmlns:a16="http://schemas.microsoft.com/office/drawing/2014/main" id="{00000000-0008-0000-0000-000099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78" name="AutoShape 72">
          <a:extLst>
            <a:ext uri="{FF2B5EF4-FFF2-40B4-BE49-F238E27FC236}">
              <a16:creationId xmlns:a16="http://schemas.microsoft.com/office/drawing/2014/main" id="{00000000-0008-0000-0000-00009A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79" name="AutoShape 70">
          <a:extLst>
            <a:ext uri="{FF2B5EF4-FFF2-40B4-BE49-F238E27FC236}">
              <a16:creationId xmlns:a16="http://schemas.microsoft.com/office/drawing/2014/main" id="{00000000-0008-0000-0000-00009B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80" name="AutoShape 68">
          <a:extLst>
            <a:ext uri="{FF2B5EF4-FFF2-40B4-BE49-F238E27FC236}">
              <a16:creationId xmlns:a16="http://schemas.microsoft.com/office/drawing/2014/main" id="{00000000-0008-0000-0000-00009C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81" name="AutoShape 66">
          <a:extLst>
            <a:ext uri="{FF2B5EF4-FFF2-40B4-BE49-F238E27FC236}">
              <a16:creationId xmlns:a16="http://schemas.microsoft.com/office/drawing/2014/main" id="{00000000-0008-0000-0000-00009D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82" name="AutoShape 64">
          <a:extLst>
            <a:ext uri="{FF2B5EF4-FFF2-40B4-BE49-F238E27FC236}">
              <a16:creationId xmlns:a16="http://schemas.microsoft.com/office/drawing/2014/main" id="{00000000-0008-0000-0000-00009E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83" name="AutoShape 62">
          <a:extLst>
            <a:ext uri="{FF2B5EF4-FFF2-40B4-BE49-F238E27FC236}">
              <a16:creationId xmlns:a16="http://schemas.microsoft.com/office/drawing/2014/main" id="{00000000-0008-0000-0000-00009F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84" name="AutoShape 60">
          <a:extLst>
            <a:ext uri="{FF2B5EF4-FFF2-40B4-BE49-F238E27FC236}">
              <a16:creationId xmlns:a16="http://schemas.microsoft.com/office/drawing/2014/main" id="{00000000-0008-0000-0000-0000A0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85" name="AutoShape 58">
          <a:extLst>
            <a:ext uri="{FF2B5EF4-FFF2-40B4-BE49-F238E27FC236}">
              <a16:creationId xmlns:a16="http://schemas.microsoft.com/office/drawing/2014/main" id="{00000000-0008-0000-0000-0000A1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86" name="AutoShape 56">
          <a:extLst>
            <a:ext uri="{FF2B5EF4-FFF2-40B4-BE49-F238E27FC236}">
              <a16:creationId xmlns:a16="http://schemas.microsoft.com/office/drawing/2014/main" id="{00000000-0008-0000-0000-0000A2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87" name="AutoShape 54">
          <a:extLst>
            <a:ext uri="{FF2B5EF4-FFF2-40B4-BE49-F238E27FC236}">
              <a16:creationId xmlns:a16="http://schemas.microsoft.com/office/drawing/2014/main" id="{00000000-0008-0000-0000-0000A3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88" name="AutoShape 52">
          <a:extLst>
            <a:ext uri="{FF2B5EF4-FFF2-40B4-BE49-F238E27FC236}">
              <a16:creationId xmlns:a16="http://schemas.microsoft.com/office/drawing/2014/main" id="{00000000-0008-0000-0000-0000A4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89" name="AutoShape 50">
          <a:extLst>
            <a:ext uri="{FF2B5EF4-FFF2-40B4-BE49-F238E27FC236}">
              <a16:creationId xmlns:a16="http://schemas.microsoft.com/office/drawing/2014/main" id="{00000000-0008-0000-0000-0000A5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90" name="AutoShape 48">
          <a:extLst>
            <a:ext uri="{FF2B5EF4-FFF2-40B4-BE49-F238E27FC236}">
              <a16:creationId xmlns:a16="http://schemas.microsoft.com/office/drawing/2014/main" id="{00000000-0008-0000-0000-0000A6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91" name="AutoShape 46">
          <a:extLst>
            <a:ext uri="{FF2B5EF4-FFF2-40B4-BE49-F238E27FC236}">
              <a16:creationId xmlns:a16="http://schemas.microsoft.com/office/drawing/2014/main" id="{00000000-0008-0000-0000-0000A7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92" name="AutoShape 44">
          <a:extLst>
            <a:ext uri="{FF2B5EF4-FFF2-40B4-BE49-F238E27FC236}">
              <a16:creationId xmlns:a16="http://schemas.microsoft.com/office/drawing/2014/main" id="{00000000-0008-0000-0000-0000A8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93" name="AutoShape 42">
          <a:extLst>
            <a:ext uri="{FF2B5EF4-FFF2-40B4-BE49-F238E27FC236}">
              <a16:creationId xmlns:a16="http://schemas.microsoft.com/office/drawing/2014/main" id="{00000000-0008-0000-0000-0000A9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94" name="AutoShape 40">
          <a:extLst>
            <a:ext uri="{FF2B5EF4-FFF2-40B4-BE49-F238E27FC236}">
              <a16:creationId xmlns:a16="http://schemas.microsoft.com/office/drawing/2014/main" id="{00000000-0008-0000-0000-0000AA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95" name="AutoShape 38">
          <a:extLst>
            <a:ext uri="{FF2B5EF4-FFF2-40B4-BE49-F238E27FC236}">
              <a16:creationId xmlns:a16="http://schemas.microsoft.com/office/drawing/2014/main" id="{00000000-0008-0000-0000-0000AB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96" name="AutoShape 36">
          <a:extLst>
            <a:ext uri="{FF2B5EF4-FFF2-40B4-BE49-F238E27FC236}">
              <a16:creationId xmlns:a16="http://schemas.microsoft.com/office/drawing/2014/main" id="{00000000-0008-0000-0000-0000AC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97" name="AutoShape 34">
          <a:extLst>
            <a:ext uri="{FF2B5EF4-FFF2-40B4-BE49-F238E27FC236}">
              <a16:creationId xmlns:a16="http://schemas.microsoft.com/office/drawing/2014/main" id="{00000000-0008-0000-0000-0000AD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98" name="AutoShape 32">
          <a:extLst>
            <a:ext uri="{FF2B5EF4-FFF2-40B4-BE49-F238E27FC236}">
              <a16:creationId xmlns:a16="http://schemas.microsoft.com/office/drawing/2014/main" id="{00000000-0008-0000-0000-0000AE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199" name="AutoShape 30">
          <a:extLst>
            <a:ext uri="{FF2B5EF4-FFF2-40B4-BE49-F238E27FC236}">
              <a16:creationId xmlns:a16="http://schemas.microsoft.com/office/drawing/2014/main" id="{00000000-0008-0000-0000-0000AF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00" name="AutoShape 28">
          <a:extLst>
            <a:ext uri="{FF2B5EF4-FFF2-40B4-BE49-F238E27FC236}">
              <a16:creationId xmlns:a16="http://schemas.microsoft.com/office/drawing/2014/main" id="{00000000-0008-0000-0000-0000B0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01" name="AutoShape 26">
          <a:extLst>
            <a:ext uri="{FF2B5EF4-FFF2-40B4-BE49-F238E27FC236}">
              <a16:creationId xmlns:a16="http://schemas.microsoft.com/office/drawing/2014/main" id="{00000000-0008-0000-0000-0000B1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02" name="AutoShape 24">
          <a:extLst>
            <a:ext uri="{FF2B5EF4-FFF2-40B4-BE49-F238E27FC236}">
              <a16:creationId xmlns:a16="http://schemas.microsoft.com/office/drawing/2014/main" id="{00000000-0008-0000-0000-0000B2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03" name="AutoShape 22">
          <a:extLst>
            <a:ext uri="{FF2B5EF4-FFF2-40B4-BE49-F238E27FC236}">
              <a16:creationId xmlns:a16="http://schemas.microsoft.com/office/drawing/2014/main" id="{00000000-0008-0000-0000-0000B3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04" name="AutoShape 20">
          <a:extLst>
            <a:ext uri="{FF2B5EF4-FFF2-40B4-BE49-F238E27FC236}">
              <a16:creationId xmlns:a16="http://schemas.microsoft.com/office/drawing/2014/main" id="{00000000-0008-0000-0000-0000B4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05" name="AutoShape 18">
          <a:extLst>
            <a:ext uri="{FF2B5EF4-FFF2-40B4-BE49-F238E27FC236}">
              <a16:creationId xmlns:a16="http://schemas.microsoft.com/office/drawing/2014/main" id="{00000000-0008-0000-0000-0000B5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06" name="AutoShape 16">
          <a:extLst>
            <a:ext uri="{FF2B5EF4-FFF2-40B4-BE49-F238E27FC236}">
              <a16:creationId xmlns:a16="http://schemas.microsoft.com/office/drawing/2014/main" id="{00000000-0008-0000-0000-0000B6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07" name="AutoShape 14">
          <a:extLst>
            <a:ext uri="{FF2B5EF4-FFF2-40B4-BE49-F238E27FC236}">
              <a16:creationId xmlns:a16="http://schemas.microsoft.com/office/drawing/2014/main" id="{00000000-0008-0000-0000-0000B7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08" name="AutoShape 12">
          <a:extLst>
            <a:ext uri="{FF2B5EF4-FFF2-40B4-BE49-F238E27FC236}">
              <a16:creationId xmlns:a16="http://schemas.microsoft.com/office/drawing/2014/main" id="{00000000-0008-0000-0000-0000B8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09" name="AutoShape 10">
          <a:extLst>
            <a:ext uri="{FF2B5EF4-FFF2-40B4-BE49-F238E27FC236}">
              <a16:creationId xmlns:a16="http://schemas.microsoft.com/office/drawing/2014/main" id="{00000000-0008-0000-0000-0000B9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10" name="AutoShape 8">
          <a:extLst>
            <a:ext uri="{FF2B5EF4-FFF2-40B4-BE49-F238E27FC236}">
              <a16:creationId xmlns:a16="http://schemas.microsoft.com/office/drawing/2014/main" id="{00000000-0008-0000-0000-0000BA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11" name="AutoShape 6">
          <a:extLst>
            <a:ext uri="{FF2B5EF4-FFF2-40B4-BE49-F238E27FC236}">
              <a16:creationId xmlns:a16="http://schemas.microsoft.com/office/drawing/2014/main" id="{00000000-0008-0000-0000-0000BB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12" name="AutoShape 4">
          <a:extLst>
            <a:ext uri="{FF2B5EF4-FFF2-40B4-BE49-F238E27FC236}">
              <a16:creationId xmlns:a16="http://schemas.microsoft.com/office/drawing/2014/main" id="{00000000-0008-0000-0000-0000BC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13" name="AutoShape 2">
          <a:extLst>
            <a:ext uri="{FF2B5EF4-FFF2-40B4-BE49-F238E27FC236}">
              <a16:creationId xmlns:a16="http://schemas.microsoft.com/office/drawing/2014/main" id="{00000000-0008-0000-0000-0000BD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14" name="AutoShape 72">
          <a:extLst>
            <a:ext uri="{FF2B5EF4-FFF2-40B4-BE49-F238E27FC236}">
              <a16:creationId xmlns:a16="http://schemas.microsoft.com/office/drawing/2014/main" id="{00000000-0008-0000-0000-0000BE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15" name="AutoShape 70">
          <a:extLst>
            <a:ext uri="{FF2B5EF4-FFF2-40B4-BE49-F238E27FC236}">
              <a16:creationId xmlns:a16="http://schemas.microsoft.com/office/drawing/2014/main" id="{00000000-0008-0000-0000-0000BF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16" name="AutoShape 68">
          <a:extLst>
            <a:ext uri="{FF2B5EF4-FFF2-40B4-BE49-F238E27FC236}">
              <a16:creationId xmlns:a16="http://schemas.microsoft.com/office/drawing/2014/main" id="{00000000-0008-0000-0000-0000C0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17" name="AutoShape 66">
          <a:extLst>
            <a:ext uri="{FF2B5EF4-FFF2-40B4-BE49-F238E27FC236}">
              <a16:creationId xmlns:a16="http://schemas.microsoft.com/office/drawing/2014/main" id="{00000000-0008-0000-0000-0000C1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18" name="AutoShape 64">
          <a:extLst>
            <a:ext uri="{FF2B5EF4-FFF2-40B4-BE49-F238E27FC236}">
              <a16:creationId xmlns:a16="http://schemas.microsoft.com/office/drawing/2014/main" id="{00000000-0008-0000-0000-0000C2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19" name="AutoShape 62">
          <a:extLst>
            <a:ext uri="{FF2B5EF4-FFF2-40B4-BE49-F238E27FC236}">
              <a16:creationId xmlns:a16="http://schemas.microsoft.com/office/drawing/2014/main" id="{00000000-0008-0000-0000-0000C3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20" name="AutoShape 60">
          <a:extLst>
            <a:ext uri="{FF2B5EF4-FFF2-40B4-BE49-F238E27FC236}">
              <a16:creationId xmlns:a16="http://schemas.microsoft.com/office/drawing/2014/main" id="{00000000-0008-0000-0000-0000C4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21" name="AutoShape 58">
          <a:extLst>
            <a:ext uri="{FF2B5EF4-FFF2-40B4-BE49-F238E27FC236}">
              <a16:creationId xmlns:a16="http://schemas.microsoft.com/office/drawing/2014/main" id="{00000000-0008-0000-0000-0000C5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22" name="AutoShape 56">
          <a:extLst>
            <a:ext uri="{FF2B5EF4-FFF2-40B4-BE49-F238E27FC236}">
              <a16:creationId xmlns:a16="http://schemas.microsoft.com/office/drawing/2014/main" id="{00000000-0008-0000-0000-0000C6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23" name="AutoShape 54">
          <a:extLst>
            <a:ext uri="{FF2B5EF4-FFF2-40B4-BE49-F238E27FC236}">
              <a16:creationId xmlns:a16="http://schemas.microsoft.com/office/drawing/2014/main" id="{00000000-0008-0000-0000-0000C7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24" name="AutoShape 52">
          <a:extLst>
            <a:ext uri="{FF2B5EF4-FFF2-40B4-BE49-F238E27FC236}">
              <a16:creationId xmlns:a16="http://schemas.microsoft.com/office/drawing/2014/main" id="{00000000-0008-0000-0000-0000C8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25" name="AutoShape 50">
          <a:extLst>
            <a:ext uri="{FF2B5EF4-FFF2-40B4-BE49-F238E27FC236}">
              <a16:creationId xmlns:a16="http://schemas.microsoft.com/office/drawing/2014/main" id="{00000000-0008-0000-0000-0000C9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26" name="AutoShape 48">
          <a:extLst>
            <a:ext uri="{FF2B5EF4-FFF2-40B4-BE49-F238E27FC236}">
              <a16:creationId xmlns:a16="http://schemas.microsoft.com/office/drawing/2014/main" id="{00000000-0008-0000-0000-0000CA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27" name="AutoShape 46">
          <a:extLst>
            <a:ext uri="{FF2B5EF4-FFF2-40B4-BE49-F238E27FC236}">
              <a16:creationId xmlns:a16="http://schemas.microsoft.com/office/drawing/2014/main" id="{00000000-0008-0000-0000-0000CB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28" name="AutoShape 44">
          <a:extLst>
            <a:ext uri="{FF2B5EF4-FFF2-40B4-BE49-F238E27FC236}">
              <a16:creationId xmlns:a16="http://schemas.microsoft.com/office/drawing/2014/main" id="{00000000-0008-0000-0000-0000CC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29" name="AutoShape 42">
          <a:extLst>
            <a:ext uri="{FF2B5EF4-FFF2-40B4-BE49-F238E27FC236}">
              <a16:creationId xmlns:a16="http://schemas.microsoft.com/office/drawing/2014/main" id="{00000000-0008-0000-0000-0000CD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30" name="AutoShape 40">
          <a:extLst>
            <a:ext uri="{FF2B5EF4-FFF2-40B4-BE49-F238E27FC236}">
              <a16:creationId xmlns:a16="http://schemas.microsoft.com/office/drawing/2014/main" id="{00000000-0008-0000-0000-0000CE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31" name="AutoShape 38">
          <a:extLst>
            <a:ext uri="{FF2B5EF4-FFF2-40B4-BE49-F238E27FC236}">
              <a16:creationId xmlns:a16="http://schemas.microsoft.com/office/drawing/2014/main" id="{00000000-0008-0000-0000-0000CF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32" name="AutoShape 36">
          <a:extLst>
            <a:ext uri="{FF2B5EF4-FFF2-40B4-BE49-F238E27FC236}">
              <a16:creationId xmlns:a16="http://schemas.microsoft.com/office/drawing/2014/main" id="{00000000-0008-0000-0000-0000D0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33" name="AutoShape 34">
          <a:extLst>
            <a:ext uri="{FF2B5EF4-FFF2-40B4-BE49-F238E27FC236}">
              <a16:creationId xmlns:a16="http://schemas.microsoft.com/office/drawing/2014/main" id="{00000000-0008-0000-0000-0000D1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34" name="AutoShape 32">
          <a:extLst>
            <a:ext uri="{FF2B5EF4-FFF2-40B4-BE49-F238E27FC236}">
              <a16:creationId xmlns:a16="http://schemas.microsoft.com/office/drawing/2014/main" id="{00000000-0008-0000-0000-0000D2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35" name="AutoShape 30">
          <a:extLst>
            <a:ext uri="{FF2B5EF4-FFF2-40B4-BE49-F238E27FC236}">
              <a16:creationId xmlns:a16="http://schemas.microsoft.com/office/drawing/2014/main" id="{00000000-0008-0000-0000-0000D3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36" name="AutoShape 28">
          <a:extLst>
            <a:ext uri="{FF2B5EF4-FFF2-40B4-BE49-F238E27FC236}">
              <a16:creationId xmlns:a16="http://schemas.microsoft.com/office/drawing/2014/main" id="{00000000-0008-0000-0000-0000D4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37" name="AutoShape 26">
          <a:extLst>
            <a:ext uri="{FF2B5EF4-FFF2-40B4-BE49-F238E27FC236}">
              <a16:creationId xmlns:a16="http://schemas.microsoft.com/office/drawing/2014/main" id="{00000000-0008-0000-0000-0000D5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38" name="AutoShape 24">
          <a:extLst>
            <a:ext uri="{FF2B5EF4-FFF2-40B4-BE49-F238E27FC236}">
              <a16:creationId xmlns:a16="http://schemas.microsoft.com/office/drawing/2014/main" id="{00000000-0008-0000-0000-0000D6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39" name="AutoShape 22">
          <a:extLst>
            <a:ext uri="{FF2B5EF4-FFF2-40B4-BE49-F238E27FC236}">
              <a16:creationId xmlns:a16="http://schemas.microsoft.com/office/drawing/2014/main" id="{00000000-0008-0000-0000-0000D7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40" name="AutoShape 20">
          <a:extLst>
            <a:ext uri="{FF2B5EF4-FFF2-40B4-BE49-F238E27FC236}">
              <a16:creationId xmlns:a16="http://schemas.microsoft.com/office/drawing/2014/main" id="{00000000-0008-0000-0000-0000D8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41" name="AutoShape 18">
          <a:extLst>
            <a:ext uri="{FF2B5EF4-FFF2-40B4-BE49-F238E27FC236}">
              <a16:creationId xmlns:a16="http://schemas.microsoft.com/office/drawing/2014/main" id="{00000000-0008-0000-0000-0000D9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42" name="AutoShape 16">
          <a:extLst>
            <a:ext uri="{FF2B5EF4-FFF2-40B4-BE49-F238E27FC236}">
              <a16:creationId xmlns:a16="http://schemas.microsoft.com/office/drawing/2014/main" id="{00000000-0008-0000-0000-0000DA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43" name="AutoShape 14">
          <a:extLst>
            <a:ext uri="{FF2B5EF4-FFF2-40B4-BE49-F238E27FC236}">
              <a16:creationId xmlns:a16="http://schemas.microsoft.com/office/drawing/2014/main" id="{00000000-0008-0000-0000-0000DB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44" name="AutoShape 12">
          <a:extLst>
            <a:ext uri="{FF2B5EF4-FFF2-40B4-BE49-F238E27FC236}">
              <a16:creationId xmlns:a16="http://schemas.microsoft.com/office/drawing/2014/main" id="{00000000-0008-0000-0000-0000DC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45" name="AutoShape 10">
          <a:extLst>
            <a:ext uri="{FF2B5EF4-FFF2-40B4-BE49-F238E27FC236}">
              <a16:creationId xmlns:a16="http://schemas.microsoft.com/office/drawing/2014/main" id="{00000000-0008-0000-0000-0000DD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46" name="AutoShape 8">
          <a:extLst>
            <a:ext uri="{FF2B5EF4-FFF2-40B4-BE49-F238E27FC236}">
              <a16:creationId xmlns:a16="http://schemas.microsoft.com/office/drawing/2014/main" id="{00000000-0008-0000-0000-0000DE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47" name="AutoShape 6">
          <a:extLst>
            <a:ext uri="{FF2B5EF4-FFF2-40B4-BE49-F238E27FC236}">
              <a16:creationId xmlns:a16="http://schemas.microsoft.com/office/drawing/2014/main" id="{00000000-0008-0000-0000-0000DF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48" name="AutoShape 4">
          <a:extLst>
            <a:ext uri="{FF2B5EF4-FFF2-40B4-BE49-F238E27FC236}">
              <a16:creationId xmlns:a16="http://schemas.microsoft.com/office/drawing/2014/main" id="{00000000-0008-0000-0000-0000E0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49" name="AutoShape 2">
          <a:extLst>
            <a:ext uri="{FF2B5EF4-FFF2-40B4-BE49-F238E27FC236}">
              <a16:creationId xmlns:a16="http://schemas.microsoft.com/office/drawing/2014/main" id="{00000000-0008-0000-0000-0000E1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50" name="AutoShape 72">
          <a:extLst>
            <a:ext uri="{FF2B5EF4-FFF2-40B4-BE49-F238E27FC236}">
              <a16:creationId xmlns:a16="http://schemas.microsoft.com/office/drawing/2014/main" id="{00000000-0008-0000-0000-0000E2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51" name="AutoShape 70">
          <a:extLst>
            <a:ext uri="{FF2B5EF4-FFF2-40B4-BE49-F238E27FC236}">
              <a16:creationId xmlns:a16="http://schemas.microsoft.com/office/drawing/2014/main" id="{00000000-0008-0000-0000-0000E3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52" name="AutoShape 68">
          <a:extLst>
            <a:ext uri="{FF2B5EF4-FFF2-40B4-BE49-F238E27FC236}">
              <a16:creationId xmlns:a16="http://schemas.microsoft.com/office/drawing/2014/main" id="{00000000-0008-0000-0000-0000E4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53" name="AutoShape 66">
          <a:extLst>
            <a:ext uri="{FF2B5EF4-FFF2-40B4-BE49-F238E27FC236}">
              <a16:creationId xmlns:a16="http://schemas.microsoft.com/office/drawing/2014/main" id="{00000000-0008-0000-0000-0000E5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54" name="AutoShape 64">
          <a:extLst>
            <a:ext uri="{FF2B5EF4-FFF2-40B4-BE49-F238E27FC236}">
              <a16:creationId xmlns:a16="http://schemas.microsoft.com/office/drawing/2014/main" id="{00000000-0008-0000-0000-0000E6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55" name="AutoShape 62">
          <a:extLst>
            <a:ext uri="{FF2B5EF4-FFF2-40B4-BE49-F238E27FC236}">
              <a16:creationId xmlns:a16="http://schemas.microsoft.com/office/drawing/2014/main" id="{00000000-0008-0000-0000-0000E7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56" name="AutoShape 60">
          <a:extLst>
            <a:ext uri="{FF2B5EF4-FFF2-40B4-BE49-F238E27FC236}">
              <a16:creationId xmlns:a16="http://schemas.microsoft.com/office/drawing/2014/main" id="{00000000-0008-0000-0000-0000E8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57" name="AutoShape 58">
          <a:extLst>
            <a:ext uri="{FF2B5EF4-FFF2-40B4-BE49-F238E27FC236}">
              <a16:creationId xmlns:a16="http://schemas.microsoft.com/office/drawing/2014/main" id="{00000000-0008-0000-0000-0000E9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58" name="AutoShape 56">
          <a:extLst>
            <a:ext uri="{FF2B5EF4-FFF2-40B4-BE49-F238E27FC236}">
              <a16:creationId xmlns:a16="http://schemas.microsoft.com/office/drawing/2014/main" id="{00000000-0008-0000-0000-0000EA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59" name="AutoShape 54">
          <a:extLst>
            <a:ext uri="{FF2B5EF4-FFF2-40B4-BE49-F238E27FC236}">
              <a16:creationId xmlns:a16="http://schemas.microsoft.com/office/drawing/2014/main" id="{00000000-0008-0000-0000-0000EB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60" name="AutoShape 52">
          <a:extLst>
            <a:ext uri="{FF2B5EF4-FFF2-40B4-BE49-F238E27FC236}">
              <a16:creationId xmlns:a16="http://schemas.microsoft.com/office/drawing/2014/main" id="{00000000-0008-0000-0000-0000EC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61" name="AutoShape 50">
          <a:extLst>
            <a:ext uri="{FF2B5EF4-FFF2-40B4-BE49-F238E27FC236}">
              <a16:creationId xmlns:a16="http://schemas.microsoft.com/office/drawing/2014/main" id="{00000000-0008-0000-0000-0000ED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62" name="AutoShape 48">
          <a:extLst>
            <a:ext uri="{FF2B5EF4-FFF2-40B4-BE49-F238E27FC236}">
              <a16:creationId xmlns:a16="http://schemas.microsoft.com/office/drawing/2014/main" id="{00000000-0008-0000-0000-0000EE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63" name="AutoShape 46">
          <a:extLst>
            <a:ext uri="{FF2B5EF4-FFF2-40B4-BE49-F238E27FC236}">
              <a16:creationId xmlns:a16="http://schemas.microsoft.com/office/drawing/2014/main" id="{00000000-0008-0000-0000-0000EF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64" name="AutoShape 44">
          <a:extLst>
            <a:ext uri="{FF2B5EF4-FFF2-40B4-BE49-F238E27FC236}">
              <a16:creationId xmlns:a16="http://schemas.microsoft.com/office/drawing/2014/main" id="{00000000-0008-0000-0000-0000F0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65" name="AutoShape 42">
          <a:extLst>
            <a:ext uri="{FF2B5EF4-FFF2-40B4-BE49-F238E27FC236}">
              <a16:creationId xmlns:a16="http://schemas.microsoft.com/office/drawing/2014/main" id="{00000000-0008-0000-0000-0000F1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66" name="AutoShape 40">
          <a:extLst>
            <a:ext uri="{FF2B5EF4-FFF2-40B4-BE49-F238E27FC236}">
              <a16:creationId xmlns:a16="http://schemas.microsoft.com/office/drawing/2014/main" id="{00000000-0008-0000-0000-0000F2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67" name="AutoShape 38">
          <a:extLst>
            <a:ext uri="{FF2B5EF4-FFF2-40B4-BE49-F238E27FC236}">
              <a16:creationId xmlns:a16="http://schemas.microsoft.com/office/drawing/2014/main" id="{00000000-0008-0000-0000-0000F3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68" name="AutoShape 36">
          <a:extLst>
            <a:ext uri="{FF2B5EF4-FFF2-40B4-BE49-F238E27FC236}">
              <a16:creationId xmlns:a16="http://schemas.microsoft.com/office/drawing/2014/main" id="{00000000-0008-0000-0000-0000F4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69" name="AutoShape 34">
          <a:extLst>
            <a:ext uri="{FF2B5EF4-FFF2-40B4-BE49-F238E27FC236}">
              <a16:creationId xmlns:a16="http://schemas.microsoft.com/office/drawing/2014/main" id="{00000000-0008-0000-0000-0000F5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70" name="AutoShape 32">
          <a:extLst>
            <a:ext uri="{FF2B5EF4-FFF2-40B4-BE49-F238E27FC236}">
              <a16:creationId xmlns:a16="http://schemas.microsoft.com/office/drawing/2014/main" id="{00000000-0008-0000-0000-0000F6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71" name="AutoShape 30">
          <a:extLst>
            <a:ext uri="{FF2B5EF4-FFF2-40B4-BE49-F238E27FC236}">
              <a16:creationId xmlns:a16="http://schemas.microsoft.com/office/drawing/2014/main" id="{00000000-0008-0000-0000-0000F7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72" name="AutoShape 28">
          <a:extLst>
            <a:ext uri="{FF2B5EF4-FFF2-40B4-BE49-F238E27FC236}">
              <a16:creationId xmlns:a16="http://schemas.microsoft.com/office/drawing/2014/main" id="{00000000-0008-0000-0000-0000F8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73" name="AutoShape 26">
          <a:extLst>
            <a:ext uri="{FF2B5EF4-FFF2-40B4-BE49-F238E27FC236}">
              <a16:creationId xmlns:a16="http://schemas.microsoft.com/office/drawing/2014/main" id="{00000000-0008-0000-0000-0000F9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74" name="AutoShape 24">
          <a:extLst>
            <a:ext uri="{FF2B5EF4-FFF2-40B4-BE49-F238E27FC236}">
              <a16:creationId xmlns:a16="http://schemas.microsoft.com/office/drawing/2014/main" id="{00000000-0008-0000-0000-0000FA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75" name="AutoShape 22">
          <a:extLst>
            <a:ext uri="{FF2B5EF4-FFF2-40B4-BE49-F238E27FC236}">
              <a16:creationId xmlns:a16="http://schemas.microsoft.com/office/drawing/2014/main" id="{00000000-0008-0000-0000-0000FB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76" name="AutoShape 20">
          <a:extLst>
            <a:ext uri="{FF2B5EF4-FFF2-40B4-BE49-F238E27FC236}">
              <a16:creationId xmlns:a16="http://schemas.microsoft.com/office/drawing/2014/main" id="{00000000-0008-0000-0000-0000FC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77" name="AutoShape 18">
          <a:extLst>
            <a:ext uri="{FF2B5EF4-FFF2-40B4-BE49-F238E27FC236}">
              <a16:creationId xmlns:a16="http://schemas.microsoft.com/office/drawing/2014/main" id="{00000000-0008-0000-0000-0000FD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78" name="AutoShape 16">
          <a:extLst>
            <a:ext uri="{FF2B5EF4-FFF2-40B4-BE49-F238E27FC236}">
              <a16:creationId xmlns:a16="http://schemas.microsoft.com/office/drawing/2014/main" id="{00000000-0008-0000-0000-0000FE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79" name="AutoShape 14">
          <a:extLst>
            <a:ext uri="{FF2B5EF4-FFF2-40B4-BE49-F238E27FC236}">
              <a16:creationId xmlns:a16="http://schemas.microsoft.com/office/drawing/2014/main" id="{00000000-0008-0000-0000-0000FF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80" name="AutoShape 12">
          <a:extLst>
            <a:ext uri="{FF2B5EF4-FFF2-40B4-BE49-F238E27FC236}">
              <a16:creationId xmlns:a16="http://schemas.microsoft.com/office/drawing/2014/main" id="{00000000-0008-0000-0000-000000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81" name="AutoShape 10">
          <a:extLst>
            <a:ext uri="{FF2B5EF4-FFF2-40B4-BE49-F238E27FC236}">
              <a16:creationId xmlns:a16="http://schemas.microsoft.com/office/drawing/2014/main" id="{00000000-0008-0000-0000-000001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82" name="AutoShape 8">
          <a:extLst>
            <a:ext uri="{FF2B5EF4-FFF2-40B4-BE49-F238E27FC236}">
              <a16:creationId xmlns:a16="http://schemas.microsoft.com/office/drawing/2014/main" id="{00000000-0008-0000-0000-000002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83" name="AutoShape 6">
          <a:extLst>
            <a:ext uri="{FF2B5EF4-FFF2-40B4-BE49-F238E27FC236}">
              <a16:creationId xmlns:a16="http://schemas.microsoft.com/office/drawing/2014/main" id="{00000000-0008-0000-0000-000003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84" name="AutoShape 4">
          <a:extLst>
            <a:ext uri="{FF2B5EF4-FFF2-40B4-BE49-F238E27FC236}">
              <a16:creationId xmlns:a16="http://schemas.microsoft.com/office/drawing/2014/main" id="{00000000-0008-0000-0000-000004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85" name="AutoShape 2">
          <a:extLst>
            <a:ext uri="{FF2B5EF4-FFF2-40B4-BE49-F238E27FC236}">
              <a16:creationId xmlns:a16="http://schemas.microsoft.com/office/drawing/2014/main" id="{00000000-0008-0000-0000-000005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86" name="AutoShape 72">
          <a:extLst>
            <a:ext uri="{FF2B5EF4-FFF2-40B4-BE49-F238E27FC236}">
              <a16:creationId xmlns:a16="http://schemas.microsoft.com/office/drawing/2014/main" id="{00000000-0008-0000-0000-000006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87" name="AutoShape 70">
          <a:extLst>
            <a:ext uri="{FF2B5EF4-FFF2-40B4-BE49-F238E27FC236}">
              <a16:creationId xmlns:a16="http://schemas.microsoft.com/office/drawing/2014/main" id="{00000000-0008-0000-0000-000007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88" name="AutoShape 68">
          <a:extLst>
            <a:ext uri="{FF2B5EF4-FFF2-40B4-BE49-F238E27FC236}">
              <a16:creationId xmlns:a16="http://schemas.microsoft.com/office/drawing/2014/main" id="{00000000-0008-0000-0000-000008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89" name="AutoShape 66">
          <a:extLst>
            <a:ext uri="{FF2B5EF4-FFF2-40B4-BE49-F238E27FC236}">
              <a16:creationId xmlns:a16="http://schemas.microsoft.com/office/drawing/2014/main" id="{00000000-0008-0000-0000-000009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90" name="AutoShape 64">
          <a:extLst>
            <a:ext uri="{FF2B5EF4-FFF2-40B4-BE49-F238E27FC236}">
              <a16:creationId xmlns:a16="http://schemas.microsoft.com/office/drawing/2014/main" id="{00000000-0008-0000-0000-00000A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91" name="AutoShape 62">
          <a:extLst>
            <a:ext uri="{FF2B5EF4-FFF2-40B4-BE49-F238E27FC236}">
              <a16:creationId xmlns:a16="http://schemas.microsoft.com/office/drawing/2014/main" id="{00000000-0008-0000-0000-00000B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92" name="AutoShape 60">
          <a:extLst>
            <a:ext uri="{FF2B5EF4-FFF2-40B4-BE49-F238E27FC236}">
              <a16:creationId xmlns:a16="http://schemas.microsoft.com/office/drawing/2014/main" id="{00000000-0008-0000-0000-00000C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93" name="AutoShape 58">
          <a:extLst>
            <a:ext uri="{FF2B5EF4-FFF2-40B4-BE49-F238E27FC236}">
              <a16:creationId xmlns:a16="http://schemas.microsoft.com/office/drawing/2014/main" id="{00000000-0008-0000-0000-00000D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94" name="AutoShape 56">
          <a:extLst>
            <a:ext uri="{FF2B5EF4-FFF2-40B4-BE49-F238E27FC236}">
              <a16:creationId xmlns:a16="http://schemas.microsoft.com/office/drawing/2014/main" id="{00000000-0008-0000-0000-00000E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95" name="AutoShape 54">
          <a:extLst>
            <a:ext uri="{FF2B5EF4-FFF2-40B4-BE49-F238E27FC236}">
              <a16:creationId xmlns:a16="http://schemas.microsoft.com/office/drawing/2014/main" id="{00000000-0008-0000-0000-00000F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96" name="AutoShape 52">
          <a:extLst>
            <a:ext uri="{FF2B5EF4-FFF2-40B4-BE49-F238E27FC236}">
              <a16:creationId xmlns:a16="http://schemas.microsoft.com/office/drawing/2014/main" id="{00000000-0008-0000-0000-000010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97" name="AutoShape 50">
          <a:extLst>
            <a:ext uri="{FF2B5EF4-FFF2-40B4-BE49-F238E27FC236}">
              <a16:creationId xmlns:a16="http://schemas.microsoft.com/office/drawing/2014/main" id="{00000000-0008-0000-0000-000011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98" name="AutoShape 48">
          <a:extLst>
            <a:ext uri="{FF2B5EF4-FFF2-40B4-BE49-F238E27FC236}">
              <a16:creationId xmlns:a16="http://schemas.microsoft.com/office/drawing/2014/main" id="{00000000-0008-0000-0000-000012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299" name="AutoShape 46">
          <a:extLst>
            <a:ext uri="{FF2B5EF4-FFF2-40B4-BE49-F238E27FC236}">
              <a16:creationId xmlns:a16="http://schemas.microsoft.com/office/drawing/2014/main" id="{00000000-0008-0000-0000-000013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300" name="AutoShape 44">
          <a:extLst>
            <a:ext uri="{FF2B5EF4-FFF2-40B4-BE49-F238E27FC236}">
              <a16:creationId xmlns:a16="http://schemas.microsoft.com/office/drawing/2014/main" id="{00000000-0008-0000-0000-000014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301" name="AutoShape 42">
          <a:extLst>
            <a:ext uri="{FF2B5EF4-FFF2-40B4-BE49-F238E27FC236}">
              <a16:creationId xmlns:a16="http://schemas.microsoft.com/office/drawing/2014/main" id="{00000000-0008-0000-0000-000015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302" name="AutoShape 40">
          <a:extLst>
            <a:ext uri="{FF2B5EF4-FFF2-40B4-BE49-F238E27FC236}">
              <a16:creationId xmlns:a16="http://schemas.microsoft.com/office/drawing/2014/main" id="{00000000-0008-0000-0000-000016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303" name="AutoShape 38">
          <a:extLst>
            <a:ext uri="{FF2B5EF4-FFF2-40B4-BE49-F238E27FC236}">
              <a16:creationId xmlns:a16="http://schemas.microsoft.com/office/drawing/2014/main" id="{00000000-0008-0000-0000-000017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304" name="AutoShape 36">
          <a:extLst>
            <a:ext uri="{FF2B5EF4-FFF2-40B4-BE49-F238E27FC236}">
              <a16:creationId xmlns:a16="http://schemas.microsoft.com/office/drawing/2014/main" id="{00000000-0008-0000-0000-000018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305" name="AutoShape 34">
          <a:extLst>
            <a:ext uri="{FF2B5EF4-FFF2-40B4-BE49-F238E27FC236}">
              <a16:creationId xmlns:a16="http://schemas.microsoft.com/office/drawing/2014/main" id="{00000000-0008-0000-0000-000019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306" name="AutoShape 32">
          <a:extLst>
            <a:ext uri="{FF2B5EF4-FFF2-40B4-BE49-F238E27FC236}">
              <a16:creationId xmlns:a16="http://schemas.microsoft.com/office/drawing/2014/main" id="{00000000-0008-0000-0000-00001A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307" name="AutoShape 30">
          <a:extLst>
            <a:ext uri="{FF2B5EF4-FFF2-40B4-BE49-F238E27FC236}">
              <a16:creationId xmlns:a16="http://schemas.microsoft.com/office/drawing/2014/main" id="{00000000-0008-0000-0000-00001B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308" name="AutoShape 28">
          <a:extLst>
            <a:ext uri="{FF2B5EF4-FFF2-40B4-BE49-F238E27FC236}">
              <a16:creationId xmlns:a16="http://schemas.microsoft.com/office/drawing/2014/main" id="{00000000-0008-0000-0000-00001C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309" name="AutoShape 26">
          <a:extLst>
            <a:ext uri="{FF2B5EF4-FFF2-40B4-BE49-F238E27FC236}">
              <a16:creationId xmlns:a16="http://schemas.microsoft.com/office/drawing/2014/main" id="{00000000-0008-0000-0000-00001D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310" name="AutoShape 24">
          <a:extLst>
            <a:ext uri="{FF2B5EF4-FFF2-40B4-BE49-F238E27FC236}">
              <a16:creationId xmlns:a16="http://schemas.microsoft.com/office/drawing/2014/main" id="{00000000-0008-0000-0000-00001E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311" name="AutoShape 22">
          <a:extLst>
            <a:ext uri="{FF2B5EF4-FFF2-40B4-BE49-F238E27FC236}">
              <a16:creationId xmlns:a16="http://schemas.microsoft.com/office/drawing/2014/main" id="{00000000-0008-0000-0000-00001F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312" name="AutoShape 20">
          <a:extLst>
            <a:ext uri="{FF2B5EF4-FFF2-40B4-BE49-F238E27FC236}">
              <a16:creationId xmlns:a16="http://schemas.microsoft.com/office/drawing/2014/main" id="{00000000-0008-0000-0000-000020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313" name="AutoShape 18">
          <a:extLst>
            <a:ext uri="{FF2B5EF4-FFF2-40B4-BE49-F238E27FC236}">
              <a16:creationId xmlns:a16="http://schemas.microsoft.com/office/drawing/2014/main" id="{00000000-0008-0000-0000-000021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314" name="AutoShape 16">
          <a:extLst>
            <a:ext uri="{FF2B5EF4-FFF2-40B4-BE49-F238E27FC236}">
              <a16:creationId xmlns:a16="http://schemas.microsoft.com/office/drawing/2014/main" id="{00000000-0008-0000-0000-000022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315" name="AutoShape 14">
          <a:extLst>
            <a:ext uri="{FF2B5EF4-FFF2-40B4-BE49-F238E27FC236}">
              <a16:creationId xmlns:a16="http://schemas.microsoft.com/office/drawing/2014/main" id="{00000000-0008-0000-0000-000023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316" name="AutoShape 12">
          <a:extLst>
            <a:ext uri="{FF2B5EF4-FFF2-40B4-BE49-F238E27FC236}">
              <a16:creationId xmlns:a16="http://schemas.microsoft.com/office/drawing/2014/main" id="{00000000-0008-0000-0000-000024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317" name="AutoShape 10">
          <a:extLst>
            <a:ext uri="{FF2B5EF4-FFF2-40B4-BE49-F238E27FC236}">
              <a16:creationId xmlns:a16="http://schemas.microsoft.com/office/drawing/2014/main" id="{00000000-0008-0000-0000-000025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318" name="AutoShape 8">
          <a:extLst>
            <a:ext uri="{FF2B5EF4-FFF2-40B4-BE49-F238E27FC236}">
              <a16:creationId xmlns:a16="http://schemas.microsoft.com/office/drawing/2014/main" id="{00000000-0008-0000-0000-000026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319" name="AutoShape 6">
          <a:extLst>
            <a:ext uri="{FF2B5EF4-FFF2-40B4-BE49-F238E27FC236}">
              <a16:creationId xmlns:a16="http://schemas.microsoft.com/office/drawing/2014/main" id="{00000000-0008-0000-0000-000027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320" name="AutoShape 4">
          <a:extLst>
            <a:ext uri="{FF2B5EF4-FFF2-40B4-BE49-F238E27FC236}">
              <a16:creationId xmlns:a16="http://schemas.microsoft.com/office/drawing/2014/main" id="{00000000-0008-0000-0000-000028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704850</xdr:colOff>
      <xdr:row>22</xdr:row>
      <xdr:rowOff>76200</xdr:rowOff>
    </xdr:to>
    <xdr:sp macro="" textlink="">
      <xdr:nvSpPr>
        <xdr:cNvPr id="1321" name="AutoShape 2">
          <a:extLst>
            <a:ext uri="{FF2B5EF4-FFF2-40B4-BE49-F238E27FC236}">
              <a16:creationId xmlns:a16="http://schemas.microsoft.com/office/drawing/2014/main" id="{00000000-0008-0000-0000-00002905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K550"/>
  <sheetViews>
    <sheetView showGridLines="0" topLeftCell="A61" zoomScale="115" zoomScaleNormal="115" workbookViewId="0">
      <selection activeCell="C210" sqref="C210"/>
    </sheetView>
  </sheetViews>
  <sheetFormatPr defaultColWidth="9.140625" defaultRowHeight="15.75" x14ac:dyDescent="0.25"/>
  <cols>
    <col min="1" max="1" width="32.140625" style="1" customWidth="1"/>
    <col min="2" max="2" width="19.28515625" style="1" customWidth="1"/>
    <col min="3" max="4" width="22.28515625" style="1" customWidth="1"/>
    <col min="5" max="5" width="18.5703125" style="1" customWidth="1"/>
    <col min="6" max="6" width="17.7109375" style="1" customWidth="1"/>
    <col min="7" max="7" width="15.85546875" style="1" customWidth="1"/>
    <col min="8" max="1025" width="9.140625" style="1"/>
  </cols>
  <sheetData>
    <row r="1" spans="1:8" ht="24" customHeight="1" x14ac:dyDescent="0.35">
      <c r="A1" s="331" t="s">
        <v>0</v>
      </c>
      <c r="B1" s="331"/>
      <c r="C1" s="331"/>
      <c r="D1" s="331"/>
      <c r="E1" s="331"/>
      <c r="F1" s="331"/>
      <c r="G1" s="331"/>
      <c r="H1" s="331"/>
    </row>
    <row r="2" spans="1:8" ht="24" customHeight="1" x14ac:dyDescent="0.35">
      <c r="A2" s="331" t="s">
        <v>1</v>
      </c>
      <c r="B2" s="331"/>
      <c r="C2" s="331"/>
      <c r="D2" s="331"/>
      <c r="E2" s="331"/>
      <c r="F2" s="331"/>
      <c r="G2" s="331"/>
      <c r="H2" s="331"/>
    </row>
    <row r="3" spans="1:8" ht="177" customHeight="1" x14ac:dyDescent="0.25">
      <c r="A3" s="332" t="s">
        <v>2</v>
      </c>
      <c r="B3" s="332"/>
      <c r="C3" s="332"/>
      <c r="D3" s="332"/>
      <c r="E3" s="332"/>
      <c r="F3" s="332"/>
      <c r="G3" s="332"/>
      <c r="H3" s="332"/>
    </row>
    <row r="4" spans="1:8" ht="24" customHeight="1" x14ac:dyDescent="0.25">
      <c r="A4" s="2"/>
      <c r="B4" s="2"/>
      <c r="C4" s="2"/>
      <c r="D4" s="2"/>
      <c r="E4" s="2"/>
      <c r="F4" s="2"/>
      <c r="G4" s="3"/>
      <c r="H4" s="3"/>
    </row>
    <row r="5" spans="1:8" ht="24" customHeight="1" x14ac:dyDescent="0.25">
      <c r="A5" s="333" t="s">
        <v>3</v>
      </c>
      <c r="B5" s="333"/>
      <c r="C5" s="333"/>
      <c r="D5" s="333"/>
      <c r="E5" s="333"/>
      <c r="F5" s="333"/>
      <c r="G5" s="333"/>
      <c r="H5" s="333"/>
    </row>
    <row r="6" spans="1:8" ht="40.5" customHeight="1" x14ac:dyDescent="0.25">
      <c r="A6" s="332" t="s">
        <v>4</v>
      </c>
      <c r="B6" s="332"/>
      <c r="C6" s="332"/>
      <c r="D6" s="332"/>
      <c r="E6" s="332"/>
      <c r="F6" s="332"/>
      <c r="G6" s="332"/>
      <c r="H6" s="332"/>
    </row>
    <row r="7" spans="1:8" ht="24" customHeight="1" x14ac:dyDescent="0.25">
      <c r="A7" s="2"/>
      <c r="B7" s="2"/>
      <c r="C7" s="2"/>
      <c r="D7" s="2"/>
      <c r="E7" s="2"/>
      <c r="F7" s="2"/>
      <c r="G7" s="3"/>
      <c r="H7" s="3"/>
    </row>
    <row r="8" spans="1:8" ht="24" customHeight="1" x14ac:dyDescent="0.25">
      <c r="A8" s="334" t="s">
        <v>5</v>
      </c>
      <c r="B8" s="334"/>
      <c r="C8" s="334"/>
      <c r="D8" s="334"/>
      <c r="E8" s="334"/>
      <c r="F8" s="334"/>
      <c r="G8" s="334"/>
      <c r="H8" s="334"/>
    </row>
    <row r="9" spans="1:8" ht="33.75" customHeight="1" x14ac:dyDescent="0.25">
      <c r="A9" s="332" t="s">
        <v>6</v>
      </c>
      <c r="B9" s="332"/>
      <c r="C9" s="332"/>
      <c r="D9" s="332"/>
      <c r="E9" s="332"/>
      <c r="F9" s="332"/>
      <c r="G9" s="332"/>
      <c r="H9" s="332"/>
    </row>
    <row r="11" spans="1:8" ht="24" customHeight="1" x14ac:dyDescent="0.25">
      <c r="A11" s="335" t="s">
        <v>5</v>
      </c>
      <c r="B11" s="335"/>
    </row>
    <row r="12" spans="1:8" ht="24" customHeight="1" x14ac:dyDescent="0.25">
      <c r="A12" s="5" t="s">
        <v>7</v>
      </c>
      <c r="B12" s="6"/>
    </row>
    <row r="13" spans="1:8" ht="24" customHeight="1" x14ac:dyDescent="0.25">
      <c r="A13" s="7" t="s">
        <v>8</v>
      </c>
      <c r="B13" s="8"/>
    </row>
    <row r="15" spans="1:8" ht="24" customHeight="1" x14ac:dyDescent="0.25">
      <c r="A15" s="334" t="s">
        <v>9</v>
      </c>
      <c r="B15" s="334"/>
      <c r="C15" s="334"/>
      <c r="D15" s="334"/>
      <c r="E15" s="334"/>
      <c r="F15" s="334"/>
      <c r="G15" s="334"/>
      <c r="H15" s="334"/>
    </row>
    <row r="16" spans="1:8" ht="85.5" customHeight="1" x14ac:dyDescent="0.25">
      <c r="A16" s="332" t="s">
        <v>10</v>
      </c>
      <c r="B16" s="332"/>
      <c r="C16" s="332"/>
      <c r="D16" s="332"/>
      <c r="E16" s="332"/>
      <c r="F16" s="332"/>
      <c r="G16" s="332"/>
      <c r="H16" s="332"/>
    </row>
    <row r="17" spans="1:8" ht="24" customHeight="1" x14ac:dyDescent="0.25">
      <c r="A17" s="2"/>
      <c r="B17" s="2"/>
      <c r="C17" s="2"/>
      <c r="D17" s="2"/>
      <c r="E17" s="2"/>
      <c r="F17" s="2"/>
    </row>
    <row r="18" spans="1:8" ht="24" customHeight="1" x14ac:dyDescent="0.25">
      <c r="A18" s="335" t="s">
        <v>9</v>
      </c>
      <c r="B18" s="335"/>
      <c r="C18" s="335"/>
      <c r="D18" s="335"/>
    </row>
    <row r="19" spans="1:8" ht="24" customHeight="1" x14ac:dyDescent="0.25">
      <c r="A19" s="9" t="s">
        <v>11</v>
      </c>
      <c r="B19" s="10" t="s">
        <v>12</v>
      </c>
      <c r="C19" s="10" t="s">
        <v>13</v>
      </c>
      <c r="D19" s="11" t="s">
        <v>14</v>
      </c>
    </row>
    <row r="20" spans="1:8" ht="24" customHeight="1" x14ac:dyDescent="0.25">
      <c r="A20" s="12" t="s">
        <v>7</v>
      </c>
      <c r="B20" s="13">
        <f>B12</f>
        <v>0</v>
      </c>
      <c r="C20" s="14"/>
      <c r="D20" s="15">
        <f>B20*C20</f>
        <v>0</v>
      </c>
      <c r="E20" s="3"/>
      <c r="G20" s="3"/>
      <c r="H20" s="3"/>
    </row>
    <row r="21" spans="1:8" ht="24" customHeight="1" x14ac:dyDescent="0.25">
      <c r="A21" s="7" t="s">
        <v>8</v>
      </c>
      <c r="B21" s="16">
        <f>B13</f>
        <v>0</v>
      </c>
      <c r="C21" s="17"/>
      <c r="D21" s="18">
        <f>B21*C21</f>
        <v>0</v>
      </c>
      <c r="E21" s="3"/>
      <c r="G21" s="3"/>
      <c r="H21" s="3"/>
    </row>
    <row r="23" spans="1:8" ht="24" customHeight="1" x14ac:dyDescent="0.25">
      <c r="A23" s="334" t="s">
        <v>15</v>
      </c>
      <c r="B23" s="334"/>
      <c r="C23" s="334"/>
      <c r="D23" s="334"/>
      <c r="E23" s="334"/>
      <c r="F23" s="334"/>
      <c r="G23" s="334"/>
      <c r="H23" s="334"/>
    </row>
    <row r="24" spans="1:8" ht="72" customHeight="1" x14ac:dyDescent="0.25">
      <c r="A24" s="332" t="s">
        <v>16</v>
      </c>
      <c r="B24" s="332"/>
      <c r="C24" s="332"/>
      <c r="D24" s="332"/>
      <c r="E24" s="332"/>
      <c r="F24" s="332"/>
      <c r="G24" s="332"/>
      <c r="H24" s="332"/>
    </row>
    <row r="25" spans="1:8" ht="24" customHeight="1" x14ac:dyDescent="0.25">
      <c r="A25" s="3"/>
      <c r="B25" s="3"/>
      <c r="C25" s="3"/>
      <c r="D25" s="3"/>
      <c r="F25" s="3"/>
    </row>
    <row r="26" spans="1:8" ht="24" customHeight="1" x14ac:dyDescent="0.25">
      <c r="A26" s="335" t="s">
        <v>17</v>
      </c>
      <c r="B26" s="335"/>
      <c r="C26" s="335"/>
      <c r="D26" s="335"/>
    </row>
    <row r="27" spans="1:8" ht="24" customHeight="1" x14ac:dyDescent="0.25">
      <c r="A27" s="9" t="s">
        <v>11</v>
      </c>
      <c r="B27" s="10" t="s">
        <v>12</v>
      </c>
      <c r="C27" s="10" t="s">
        <v>13</v>
      </c>
      <c r="D27" s="11" t="s">
        <v>18</v>
      </c>
    </row>
    <row r="28" spans="1:8" ht="24" customHeight="1" x14ac:dyDescent="0.25">
      <c r="A28" s="12" t="s">
        <v>19</v>
      </c>
      <c r="B28" s="13"/>
      <c r="C28" s="19"/>
      <c r="D28" s="20">
        <f t="shared" ref="D28:D33" si="0">B28*C28</f>
        <v>0</v>
      </c>
    </row>
    <row r="29" spans="1:8" ht="24" customHeight="1" x14ac:dyDescent="0.25">
      <c r="A29" s="21" t="s">
        <v>20</v>
      </c>
      <c r="B29" s="22"/>
      <c r="C29" s="23">
        <f>C28</f>
        <v>0</v>
      </c>
      <c r="D29" s="24">
        <f t="shared" si="0"/>
        <v>0</v>
      </c>
    </row>
    <row r="30" spans="1:8" ht="24" customHeight="1" x14ac:dyDescent="0.25">
      <c r="A30" s="25" t="s">
        <v>21</v>
      </c>
      <c r="B30" s="26"/>
      <c r="C30" s="27">
        <f>C29</f>
        <v>0</v>
      </c>
      <c r="D30" s="28">
        <f t="shared" si="0"/>
        <v>0</v>
      </c>
    </row>
    <row r="31" spans="1:8" ht="24" customHeight="1" x14ac:dyDescent="0.25">
      <c r="A31" s="12" t="s">
        <v>22</v>
      </c>
      <c r="B31" s="13"/>
      <c r="C31" s="19">
        <f>C30</f>
        <v>0</v>
      </c>
      <c r="D31" s="20">
        <f t="shared" si="0"/>
        <v>0</v>
      </c>
    </row>
    <row r="32" spans="1:8" ht="24" customHeight="1" x14ac:dyDescent="0.25">
      <c r="A32" s="21" t="s">
        <v>23</v>
      </c>
      <c r="B32" s="22"/>
      <c r="C32" s="23">
        <f>C31</f>
        <v>0</v>
      </c>
      <c r="D32" s="24">
        <f t="shared" si="0"/>
        <v>0</v>
      </c>
    </row>
    <row r="33" spans="1:8" ht="24" customHeight="1" x14ac:dyDescent="0.25">
      <c r="A33" s="7" t="s">
        <v>24</v>
      </c>
      <c r="B33" s="16"/>
      <c r="C33" s="29">
        <f>C32</f>
        <v>0</v>
      </c>
      <c r="D33" s="8">
        <f t="shared" si="0"/>
        <v>0</v>
      </c>
      <c r="G33" s="3"/>
      <c r="H33" s="3"/>
    </row>
    <row r="36" spans="1:8" ht="24" customHeight="1" x14ac:dyDescent="0.25">
      <c r="A36" s="334" t="s">
        <v>25</v>
      </c>
      <c r="B36" s="334"/>
      <c r="C36" s="334"/>
      <c r="D36" s="334"/>
      <c r="E36" s="334"/>
      <c r="F36" s="334"/>
      <c r="G36" s="334"/>
      <c r="H36" s="334"/>
    </row>
    <row r="37" spans="1:8" ht="69.75" customHeight="1" x14ac:dyDescent="0.25">
      <c r="A37" s="332" t="s">
        <v>26</v>
      </c>
      <c r="B37" s="332"/>
      <c r="C37" s="332"/>
      <c r="D37" s="332"/>
      <c r="E37" s="332"/>
      <c r="F37" s="332"/>
      <c r="G37" s="332"/>
      <c r="H37" s="332"/>
    </row>
    <row r="39" spans="1:8" ht="24" customHeight="1" x14ac:dyDescent="0.25">
      <c r="A39" s="335" t="s">
        <v>25</v>
      </c>
      <c r="B39" s="335"/>
      <c r="C39" s="335"/>
      <c r="D39" s="335"/>
      <c r="E39" s="335"/>
    </row>
    <row r="40" spans="1:8" ht="24" customHeight="1" x14ac:dyDescent="0.25">
      <c r="A40" s="9" t="s">
        <v>11</v>
      </c>
      <c r="B40" s="10" t="s">
        <v>27</v>
      </c>
      <c r="C40" s="10" t="s">
        <v>28</v>
      </c>
      <c r="D40" s="10" t="s">
        <v>13</v>
      </c>
      <c r="E40" s="11" t="s">
        <v>18</v>
      </c>
    </row>
    <row r="41" spans="1:8" ht="24" customHeight="1" x14ac:dyDescent="0.25">
      <c r="A41" s="12" t="s">
        <v>20</v>
      </c>
      <c r="B41" s="13">
        <f>B12+D29</f>
        <v>0</v>
      </c>
      <c r="C41" s="14">
        <f>7/12</f>
        <v>0.58333333333333337</v>
      </c>
      <c r="D41" s="19"/>
      <c r="E41" s="20">
        <f>B41*C41*D41</f>
        <v>0</v>
      </c>
    </row>
    <row r="42" spans="1:8" ht="24" customHeight="1" x14ac:dyDescent="0.25">
      <c r="A42" s="7" t="s">
        <v>23</v>
      </c>
      <c r="B42" s="16">
        <f>B13+D32</f>
        <v>0</v>
      </c>
      <c r="C42" s="17">
        <f>7/12</f>
        <v>0.58333333333333337</v>
      </c>
      <c r="D42" s="29">
        <f>D41</f>
        <v>0</v>
      </c>
      <c r="E42" s="8">
        <f>B42*C42*D42</f>
        <v>0</v>
      </c>
    </row>
    <row r="43" spans="1:8" ht="24" customHeight="1" x14ac:dyDescent="0.25">
      <c r="A43" s="335" t="s">
        <v>29</v>
      </c>
      <c r="B43" s="335"/>
      <c r="C43" s="335"/>
      <c r="D43" s="335"/>
      <c r="E43" s="335"/>
    </row>
    <row r="44" spans="1:8" ht="24" customHeight="1" x14ac:dyDescent="0.25">
      <c r="A44" s="9" t="s">
        <v>11</v>
      </c>
      <c r="B44" s="10" t="s">
        <v>27</v>
      </c>
      <c r="C44" s="10" t="s">
        <v>28</v>
      </c>
      <c r="D44" s="10" t="s">
        <v>13</v>
      </c>
      <c r="E44" s="11" t="s">
        <v>18</v>
      </c>
    </row>
    <row r="45" spans="1:8" ht="24" customHeight="1" x14ac:dyDescent="0.25">
      <c r="A45" s="12" t="s">
        <v>20</v>
      </c>
      <c r="B45" s="13">
        <f>B12+D29</f>
        <v>0</v>
      </c>
      <c r="C45" s="14">
        <f>1/12</f>
        <v>8.3333333333333329E-2</v>
      </c>
      <c r="D45" s="19">
        <f>1+D41</f>
        <v>1</v>
      </c>
      <c r="E45" s="20">
        <f>B45*C45*D45</f>
        <v>0</v>
      </c>
    </row>
    <row r="46" spans="1:8" ht="24" customHeight="1" x14ac:dyDescent="0.25">
      <c r="A46" s="7" t="s">
        <v>23</v>
      </c>
      <c r="B46" s="16">
        <f>B13+D32</f>
        <v>0</v>
      </c>
      <c r="C46" s="17">
        <f>1/12</f>
        <v>8.3333333333333329E-2</v>
      </c>
      <c r="D46" s="29">
        <f>1+D42</f>
        <v>1</v>
      </c>
      <c r="E46" s="8">
        <f>B46*C46*D46</f>
        <v>0</v>
      </c>
    </row>
    <row r="47" spans="1:8" ht="33.75" customHeight="1" x14ac:dyDescent="0.25"/>
    <row r="48" spans="1:8" ht="24" customHeight="1" x14ac:dyDescent="0.25">
      <c r="A48" s="335" t="s">
        <v>30</v>
      </c>
      <c r="B48" s="335"/>
      <c r="C48" s="335"/>
      <c r="D48" s="335"/>
    </row>
    <row r="49" spans="1:8" ht="30.75" customHeight="1" x14ac:dyDescent="0.25">
      <c r="A49" s="9" t="s">
        <v>11</v>
      </c>
      <c r="B49" s="10" t="s">
        <v>31</v>
      </c>
      <c r="C49" s="30" t="s">
        <v>32</v>
      </c>
      <c r="D49" s="11" t="s">
        <v>18</v>
      </c>
    </row>
    <row r="50" spans="1:8" ht="24" customHeight="1" x14ac:dyDescent="0.25">
      <c r="A50" s="12" t="s">
        <v>20</v>
      </c>
      <c r="B50" s="13">
        <f>E41</f>
        <v>0</v>
      </c>
      <c r="C50" s="13">
        <f>E45</f>
        <v>0</v>
      </c>
      <c r="D50" s="20">
        <f>SUM(B50:C50)</f>
        <v>0</v>
      </c>
    </row>
    <row r="51" spans="1:8" ht="24" customHeight="1" x14ac:dyDescent="0.25">
      <c r="A51" s="7" t="s">
        <v>23</v>
      </c>
      <c r="B51" s="16">
        <f>E42</f>
        <v>0</v>
      </c>
      <c r="C51" s="16">
        <f>E46</f>
        <v>0</v>
      </c>
      <c r="D51" s="8">
        <f>SUM(B51:C51)</f>
        <v>0</v>
      </c>
      <c r="G51" s="3"/>
      <c r="H51" s="3"/>
    </row>
    <row r="53" spans="1:8" ht="24" customHeight="1" x14ac:dyDescent="0.25">
      <c r="A53" s="336" t="s">
        <v>33</v>
      </c>
      <c r="B53" s="336"/>
      <c r="C53" s="336"/>
      <c r="D53" s="336"/>
      <c r="E53" s="3"/>
      <c r="F53" s="3"/>
    </row>
    <row r="54" spans="1:8" ht="48" customHeight="1" x14ac:dyDescent="0.25">
      <c r="A54" s="332" t="s">
        <v>34</v>
      </c>
      <c r="B54" s="332"/>
      <c r="C54" s="332"/>
      <c r="D54" s="332"/>
      <c r="E54" s="332"/>
      <c r="F54" s="332"/>
    </row>
    <row r="56" spans="1:8" ht="24" customHeight="1" x14ac:dyDescent="0.25">
      <c r="A56" s="335" t="s">
        <v>33</v>
      </c>
      <c r="B56" s="335"/>
      <c r="C56" s="335"/>
      <c r="D56" s="335"/>
    </row>
    <row r="57" spans="1:8" ht="24" customHeight="1" x14ac:dyDescent="0.25">
      <c r="A57" s="9" t="s">
        <v>11</v>
      </c>
      <c r="B57" s="10" t="s">
        <v>12</v>
      </c>
      <c r="C57" s="10" t="s">
        <v>13</v>
      </c>
      <c r="D57" s="11" t="s">
        <v>18</v>
      </c>
    </row>
    <row r="58" spans="1:8" ht="24" customHeight="1" x14ac:dyDescent="0.25">
      <c r="A58" s="12" t="s">
        <v>19</v>
      </c>
      <c r="B58" s="31"/>
      <c r="C58" s="31"/>
      <c r="D58" s="32"/>
    </row>
    <row r="59" spans="1:8" ht="24" customHeight="1" x14ac:dyDescent="0.25">
      <c r="A59" s="21" t="s">
        <v>20</v>
      </c>
      <c r="B59" s="33"/>
      <c r="C59" s="33"/>
      <c r="D59" s="34"/>
    </row>
    <row r="60" spans="1:8" ht="24" customHeight="1" x14ac:dyDescent="0.25">
      <c r="A60" s="7" t="s">
        <v>35</v>
      </c>
      <c r="B60" s="35"/>
      <c r="C60" s="35"/>
      <c r="D60" s="36"/>
    </row>
    <row r="61" spans="1:8" ht="24" customHeight="1" x14ac:dyDescent="0.25">
      <c r="A61" s="12" t="s">
        <v>22</v>
      </c>
      <c r="B61" s="31"/>
      <c r="C61" s="31"/>
      <c r="D61" s="32"/>
    </row>
    <row r="62" spans="1:8" ht="24" customHeight="1" x14ac:dyDescent="0.25">
      <c r="A62" s="21" t="s">
        <v>23</v>
      </c>
      <c r="B62" s="33"/>
      <c r="C62" s="33"/>
      <c r="D62" s="34"/>
    </row>
    <row r="63" spans="1:8" ht="24" customHeight="1" x14ac:dyDescent="0.25">
      <c r="A63" s="7" t="s">
        <v>24</v>
      </c>
      <c r="B63" s="35"/>
      <c r="C63" s="35"/>
      <c r="D63" s="36"/>
      <c r="H63" s="3"/>
    </row>
    <row r="65" spans="1:8" ht="24" customHeight="1" x14ac:dyDescent="0.25">
      <c r="A65" s="333" t="s">
        <v>3</v>
      </c>
      <c r="B65" s="333"/>
      <c r="C65" s="333"/>
      <c r="D65" s="333"/>
      <c r="E65" s="333"/>
      <c r="F65" s="333"/>
      <c r="G65" s="333"/>
      <c r="H65" s="333"/>
    </row>
    <row r="66" spans="1:8" ht="42" customHeight="1" x14ac:dyDescent="0.25">
      <c r="A66" s="337" t="s">
        <v>36</v>
      </c>
      <c r="B66" s="337"/>
      <c r="C66" s="337"/>
      <c r="D66" s="337"/>
      <c r="E66" s="337"/>
      <c r="F66" s="337"/>
      <c r="G66" s="337"/>
      <c r="H66" s="337"/>
    </row>
    <row r="67" spans="1:8" ht="30.75" customHeight="1" x14ac:dyDescent="0.25"/>
    <row r="68" spans="1:8" ht="24" customHeight="1" x14ac:dyDescent="0.25">
      <c r="A68" s="335" t="s">
        <v>3</v>
      </c>
      <c r="B68" s="335"/>
      <c r="C68" s="335"/>
      <c r="D68" s="335"/>
      <c r="E68" s="335"/>
      <c r="F68" s="335"/>
      <c r="G68" s="335"/>
    </row>
    <row r="69" spans="1:8" ht="47.25" x14ac:dyDescent="0.25">
      <c r="A69" s="37" t="s">
        <v>11</v>
      </c>
      <c r="B69" s="38" t="s">
        <v>37</v>
      </c>
      <c r="C69" s="39" t="s">
        <v>38</v>
      </c>
      <c r="D69" s="39" t="s">
        <v>39</v>
      </c>
      <c r="E69" s="38" t="s">
        <v>31</v>
      </c>
      <c r="F69" s="38" t="s">
        <v>40</v>
      </c>
      <c r="G69" s="40" t="s">
        <v>41</v>
      </c>
    </row>
    <row r="70" spans="1:8" ht="24" customHeight="1" x14ac:dyDescent="0.25">
      <c r="A70" s="12" t="s">
        <v>19</v>
      </c>
      <c r="B70" s="13">
        <f>B12</f>
        <v>0</v>
      </c>
      <c r="C70" s="13">
        <f>D20</f>
        <v>0</v>
      </c>
      <c r="D70" s="13">
        <f t="shared" ref="D70:D75" si="1">D28</f>
        <v>0</v>
      </c>
      <c r="E70" s="31"/>
      <c r="F70" s="41">
        <f t="shared" ref="F70:F75" si="2">D58</f>
        <v>0</v>
      </c>
      <c r="G70" s="20">
        <f t="shared" ref="G70:G75" si="3">SUM(B70:F70)</f>
        <v>0</v>
      </c>
    </row>
    <row r="71" spans="1:8" ht="24" customHeight="1" x14ac:dyDescent="0.25">
      <c r="A71" s="21" t="s">
        <v>20</v>
      </c>
      <c r="B71" s="22">
        <f>B12</f>
        <v>0</v>
      </c>
      <c r="C71" s="22">
        <f>D20</f>
        <v>0</v>
      </c>
      <c r="D71" s="22">
        <f t="shared" si="1"/>
        <v>0</v>
      </c>
      <c r="E71" s="22">
        <f>D50</f>
        <v>0</v>
      </c>
      <c r="F71" s="42">
        <f t="shared" si="2"/>
        <v>0</v>
      </c>
      <c r="G71" s="24">
        <f t="shared" si="3"/>
        <v>0</v>
      </c>
    </row>
    <row r="72" spans="1:8" ht="24" customHeight="1" x14ac:dyDescent="0.25">
      <c r="A72" s="25" t="s">
        <v>35</v>
      </c>
      <c r="B72" s="26">
        <f>B12</f>
        <v>0</v>
      </c>
      <c r="C72" s="26">
        <f>D20</f>
        <v>0</v>
      </c>
      <c r="D72" s="26">
        <f t="shared" si="1"/>
        <v>0</v>
      </c>
      <c r="E72" s="43"/>
      <c r="F72" s="44">
        <f t="shared" si="2"/>
        <v>0</v>
      </c>
      <c r="G72" s="28">
        <f t="shared" si="3"/>
        <v>0</v>
      </c>
    </row>
    <row r="73" spans="1:8" ht="24" customHeight="1" x14ac:dyDescent="0.25">
      <c r="A73" s="12" t="s">
        <v>22</v>
      </c>
      <c r="B73" s="13">
        <f>B13</f>
        <v>0</v>
      </c>
      <c r="C73" s="13">
        <f>D21</f>
        <v>0</v>
      </c>
      <c r="D73" s="13">
        <f t="shared" si="1"/>
        <v>0</v>
      </c>
      <c r="E73" s="31"/>
      <c r="F73" s="41">
        <f t="shared" si="2"/>
        <v>0</v>
      </c>
      <c r="G73" s="20">
        <f t="shared" si="3"/>
        <v>0</v>
      </c>
    </row>
    <row r="74" spans="1:8" ht="24" customHeight="1" x14ac:dyDescent="0.25">
      <c r="A74" s="21" t="s">
        <v>23</v>
      </c>
      <c r="B74" s="22">
        <f>B13</f>
        <v>0</v>
      </c>
      <c r="C74" s="22">
        <f>D21</f>
        <v>0</v>
      </c>
      <c r="D74" s="22">
        <f t="shared" si="1"/>
        <v>0</v>
      </c>
      <c r="E74" s="22">
        <f>D51</f>
        <v>0</v>
      </c>
      <c r="F74" s="42">
        <f t="shared" si="2"/>
        <v>0</v>
      </c>
      <c r="G74" s="24">
        <f t="shared" si="3"/>
        <v>0</v>
      </c>
    </row>
    <row r="75" spans="1:8" ht="24" customHeight="1" x14ac:dyDescent="0.25">
      <c r="A75" s="7" t="s">
        <v>24</v>
      </c>
      <c r="B75" s="16">
        <f>B13</f>
        <v>0</v>
      </c>
      <c r="C75" s="16">
        <f>D21</f>
        <v>0</v>
      </c>
      <c r="D75" s="16">
        <f t="shared" si="1"/>
        <v>0</v>
      </c>
      <c r="E75" s="35"/>
      <c r="F75" s="45">
        <f t="shared" si="2"/>
        <v>0</v>
      </c>
      <c r="G75" s="8">
        <f t="shared" si="3"/>
        <v>0</v>
      </c>
      <c r="H75" s="3"/>
    </row>
    <row r="77" spans="1:8" ht="24" customHeight="1" x14ac:dyDescent="0.25">
      <c r="A77" s="333" t="s">
        <v>42</v>
      </c>
      <c r="B77" s="333"/>
      <c r="C77" s="333"/>
      <c r="D77" s="333"/>
      <c r="E77" s="333"/>
      <c r="F77" s="333"/>
      <c r="G77" s="333"/>
      <c r="H77" s="333"/>
    </row>
    <row r="79" spans="1:8" ht="24" customHeight="1" x14ac:dyDescent="0.25">
      <c r="A79" s="334" t="s">
        <v>43</v>
      </c>
      <c r="B79" s="334"/>
      <c r="C79" s="334"/>
      <c r="D79" s="334"/>
      <c r="E79" s="334"/>
      <c r="F79" s="334"/>
      <c r="G79" s="334"/>
      <c r="H79" s="334"/>
    </row>
    <row r="81" spans="1:5" ht="31.5" customHeight="1" x14ac:dyDescent="0.25">
      <c r="A81" s="338" t="s">
        <v>44</v>
      </c>
      <c r="B81" s="338"/>
      <c r="C81" s="338"/>
      <c r="D81" s="338"/>
      <c r="E81" s="47"/>
    </row>
    <row r="82" spans="1:5" ht="31.5" x14ac:dyDescent="0.25">
      <c r="A82" s="48" t="s">
        <v>11</v>
      </c>
      <c r="B82" s="49" t="s">
        <v>12</v>
      </c>
      <c r="C82" s="50" t="s">
        <v>45</v>
      </c>
      <c r="D82" s="51" t="s">
        <v>18</v>
      </c>
    </row>
    <row r="83" spans="1:5" ht="24" customHeight="1" x14ac:dyDescent="0.25">
      <c r="A83" s="12" t="s">
        <v>19</v>
      </c>
      <c r="B83" s="13">
        <f t="shared" ref="B83:B88" si="4">G70</f>
        <v>0</v>
      </c>
      <c r="C83" s="52">
        <f t="shared" ref="C83:C88" si="5">1/12</f>
        <v>8.3333333333333329E-2</v>
      </c>
      <c r="D83" s="20">
        <f t="shared" ref="D83:D88" si="6">B83*C83</f>
        <v>0</v>
      </c>
    </row>
    <row r="84" spans="1:5" ht="24" customHeight="1" x14ac:dyDescent="0.25">
      <c r="A84" s="21" t="s">
        <v>20</v>
      </c>
      <c r="B84" s="22">
        <f t="shared" si="4"/>
        <v>0</v>
      </c>
      <c r="C84" s="53">
        <f t="shared" si="5"/>
        <v>8.3333333333333329E-2</v>
      </c>
      <c r="D84" s="24">
        <f t="shared" si="6"/>
        <v>0</v>
      </c>
    </row>
    <row r="85" spans="1:5" ht="24" customHeight="1" x14ac:dyDescent="0.25">
      <c r="A85" s="25" t="s">
        <v>35</v>
      </c>
      <c r="B85" s="26">
        <f t="shared" si="4"/>
        <v>0</v>
      </c>
      <c r="C85" s="54">
        <f t="shared" si="5"/>
        <v>8.3333333333333329E-2</v>
      </c>
      <c r="D85" s="28">
        <f t="shared" si="6"/>
        <v>0</v>
      </c>
    </row>
    <row r="86" spans="1:5" ht="24" customHeight="1" x14ac:dyDescent="0.25">
      <c r="A86" s="12" t="s">
        <v>22</v>
      </c>
      <c r="B86" s="13">
        <f t="shared" si="4"/>
        <v>0</v>
      </c>
      <c r="C86" s="52">
        <f t="shared" si="5"/>
        <v>8.3333333333333329E-2</v>
      </c>
      <c r="D86" s="20">
        <f t="shared" si="6"/>
        <v>0</v>
      </c>
    </row>
    <row r="87" spans="1:5" ht="24" customHeight="1" x14ac:dyDescent="0.25">
      <c r="A87" s="21" t="s">
        <v>23</v>
      </c>
      <c r="B87" s="22">
        <f t="shared" si="4"/>
        <v>0</v>
      </c>
      <c r="C87" s="53">
        <f t="shared" si="5"/>
        <v>8.3333333333333329E-2</v>
      </c>
      <c r="D87" s="24">
        <f t="shared" si="6"/>
        <v>0</v>
      </c>
    </row>
    <row r="88" spans="1:5" ht="24" customHeight="1" x14ac:dyDescent="0.25">
      <c r="A88" s="7" t="s">
        <v>24</v>
      </c>
      <c r="B88" s="16">
        <f t="shared" si="4"/>
        <v>0</v>
      </c>
      <c r="C88" s="55">
        <f t="shared" si="5"/>
        <v>8.3333333333333329E-2</v>
      </c>
      <c r="D88" s="8">
        <f t="shared" si="6"/>
        <v>0</v>
      </c>
    </row>
    <row r="90" spans="1:5" ht="36.75" customHeight="1" x14ac:dyDescent="0.25">
      <c r="A90" s="338" t="s">
        <v>46</v>
      </c>
      <c r="B90" s="338"/>
      <c r="C90" s="338"/>
      <c r="D90" s="338"/>
    </row>
    <row r="91" spans="1:5" ht="30.75" customHeight="1" x14ac:dyDescent="0.25">
      <c r="A91" s="48" t="s">
        <v>11</v>
      </c>
      <c r="B91" s="49" t="s">
        <v>12</v>
      </c>
      <c r="C91" s="50" t="s">
        <v>45</v>
      </c>
      <c r="D91" s="51" t="s">
        <v>18</v>
      </c>
    </row>
    <row r="92" spans="1:5" ht="24" customHeight="1" x14ac:dyDescent="0.25">
      <c r="A92" s="12" t="s">
        <v>19</v>
      </c>
      <c r="B92" s="13">
        <f t="shared" ref="B92:B97" si="7">G70</f>
        <v>0</v>
      </c>
      <c r="C92" s="52">
        <f t="shared" ref="C92:C97" si="8">1/12</f>
        <v>8.3333333333333329E-2</v>
      </c>
      <c r="D92" s="20">
        <f t="shared" ref="D92:D97" si="9">B92*C92</f>
        <v>0</v>
      </c>
    </row>
    <row r="93" spans="1:5" ht="24" customHeight="1" x14ac:dyDescent="0.25">
      <c r="A93" s="21" t="s">
        <v>20</v>
      </c>
      <c r="B93" s="22">
        <f t="shared" si="7"/>
        <v>0</v>
      </c>
      <c r="C93" s="53">
        <f t="shared" si="8"/>
        <v>8.3333333333333329E-2</v>
      </c>
      <c r="D93" s="24">
        <f t="shared" si="9"/>
        <v>0</v>
      </c>
    </row>
    <row r="94" spans="1:5" ht="24" customHeight="1" x14ac:dyDescent="0.25">
      <c r="A94" s="25" t="s">
        <v>35</v>
      </c>
      <c r="B94" s="26">
        <f t="shared" si="7"/>
        <v>0</v>
      </c>
      <c r="C94" s="54">
        <f t="shared" si="8"/>
        <v>8.3333333333333329E-2</v>
      </c>
      <c r="D94" s="28">
        <f t="shared" si="9"/>
        <v>0</v>
      </c>
    </row>
    <row r="95" spans="1:5" ht="24" customHeight="1" x14ac:dyDescent="0.25">
      <c r="A95" s="12" t="s">
        <v>22</v>
      </c>
      <c r="B95" s="13">
        <f t="shared" si="7"/>
        <v>0</v>
      </c>
      <c r="C95" s="52">
        <f t="shared" si="8"/>
        <v>8.3333333333333329E-2</v>
      </c>
      <c r="D95" s="20">
        <f t="shared" si="9"/>
        <v>0</v>
      </c>
    </row>
    <row r="96" spans="1:5" ht="24" customHeight="1" x14ac:dyDescent="0.25">
      <c r="A96" s="21" t="s">
        <v>23</v>
      </c>
      <c r="B96" s="22">
        <f t="shared" si="7"/>
        <v>0</v>
      </c>
      <c r="C96" s="53">
        <f t="shared" si="8"/>
        <v>8.3333333333333329E-2</v>
      </c>
      <c r="D96" s="24">
        <f t="shared" si="9"/>
        <v>0</v>
      </c>
    </row>
    <row r="97" spans="1:5" ht="24" customHeight="1" x14ac:dyDescent="0.25">
      <c r="A97" s="7" t="s">
        <v>24</v>
      </c>
      <c r="B97" s="16">
        <f t="shared" si="7"/>
        <v>0</v>
      </c>
      <c r="C97" s="55">
        <f t="shared" si="8"/>
        <v>8.3333333333333329E-2</v>
      </c>
      <c r="D97" s="8">
        <f t="shared" si="9"/>
        <v>0</v>
      </c>
    </row>
    <row r="98" spans="1:5" ht="38.25" customHeight="1" x14ac:dyDescent="0.25"/>
    <row r="99" spans="1:5" ht="24" customHeight="1" x14ac:dyDescent="0.25">
      <c r="A99" s="338" t="s">
        <v>47</v>
      </c>
      <c r="B99" s="338"/>
      <c r="C99" s="338"/>
      <c r="D99" s="338"/>
      <c r="E99" s="338"/>
    </row>
    <row r="100" spans="1:5" ht="30" customHeight="1" x14ac:dyDescent="0.25">
      <c r="A100" s="48" t="s">
        <v>11</v>
      </c>
      <c r="B100" s="49" t="s">
        <v>12</v>
      </c>
      <c r="C100" s="50" t="s">
        <v>48</v>
      </c>
      <c r="D100" s="50" t="s">
        <v>45</v>
      </c>
      <c r="E100" s="51" t="s">
        <v>18</v>
      </c>
    </row>
    <row r="101" spans="1:5" ht="24" customHeight="1" x14ac:dyDescent="0.25">
      <c r="A101" s="12" t="s">
        <v>19</v>
      </c>
      <c r="B101" s="13">
        <f t="shared" ref="B101:B106" si="10">G70</f>
        <v>0</v>
      </c>
      <c r="C101" s="14">
        <f t="shared" ref="C101:C106" si="11">1/3</f>
        <v>0.33333333333333331</v>
      </c>
      <c r="D101" s="52">
        <f t="shared" ref="D101:D106" si="12">1/12</f>
        <v>8.3333333333333329E-2</v>
      </c>
      <c r="E101" s="20">
        <f t="shared" ref="E101:E106" si="13">B101*C101*D101</f>
        <v>0</v>
      </c>
    </row>
    <row r="102" spans="1:5" ht="24" customHeight="1" x14ac:dyDescent="0.25">
      <c r="A102" s="21" t="s">
        <v>20</v>
      </c>
      <c r="B102" s="22">
        <f t="shared" si="10"/>
        <v>0</v>
      </c>
      <c r="C102" s="56">
        <f t="shared" si="11"/>
        <v>0.33333333333333331</v>
      </c>
      <c r="D102" s="53">
        <f t="shared" si="12"/>
        <v>8.3333333333333329E-2</v>
      </c>
      <c r="E102" s="24">
        <f t="shared" si="13"/>
        <v>0</v>
      </c>
    </row>
    <row r="103" spans="1:5" ht="24" customHeight="1" x14ac:dyDescent="0.25">
      <c r="A103" s="25" t="s">
        <v>35</v>
      </c>
      <c r="B103" s="26">
        <f t="shared" si="10"/>
        <v>0</v>
      </c>
      <c r="C103" s="57">
        <f t="shared" si="11"/>
        <v>0.33333333333333331</v>
      </c>
      <c r="D103" s="54">
        <f t="shared" si="12"/>
        <v>8.3333333333333329E-2</v>
      </c>
      <c r="E103" s="28">
        <f t="shared" si="13"/>
        <v>0</v>
      </c>
    </row>
    <row r="104" spans="1:5" ht="24" customHeight="1" x14ac:dyDescent="0.25">
      <c r="A104" s="12" t="s">
        <v>22</v>
      </c>
      <c r="B104" s="13">
        <f t="shared" si="10"/>
        <v>0</v>
      </c>
      <c r="C104" s="14">
        <f t="shared" si="11"/>
        <v>0.33333333333333331</v>
      </c>
      <c r="D104" s="52">
        <f t="shared" si="12"/>
        <v>8.3333333333333329E-2</v>
      </c>
      <c r="E104" s="20">
        <f t="shared" si="13"/>
        <v>0</v>
      </c>
    </row>
    <row r="105" spans="1:5" ht="24" customHeight="1" x14ac:dyDescent="0.25">
      <c r="A105" s="21" t="s">
        <v>23</v>
      </c>
      <c r="B105" s="22">
        <f t="shared" si="10"/>
        <v>0</v>
      </c>
      <c r="C105" s="56">
        <f t="shared" si="11"/>
        <v>0.33333333333333331</v>
      </c>
      <c r="D105" s="53">
        <f t="shared" si="12"/>
        <v>8.3333333333333329E-2</v>
      </c>
      <c r="E105" s="24">
        <f t="shared" si="13"/>
        <v>0</v>
      </c>
    </row>
    <row r="106" spans="1:5" ht="24" customHeight="1" x14ac:dyDescent="0.25">
      <c r="A106" s="7" t="s">
        <v>24</v>
      </c>
      <c r="B106" s="16">
        <f t="shared" si="10"/>
        <v>0</v>
      </c>
      <c r="C106" s="17">
        <f t="shared" si="11"/>
        <v>0.33333333333333331</v>
      </c>
      <c r="D106" s="55">
        <f t="shared" si="12"/>
        <v>8.3333333333333329E-2</v>
      </c>
      <c r="E106" s="8">
        <f t="shared" si="13"/>
        <v>0</v>
      </c>
    </row>
    <row r="108" spans="1:5" ht="24" customHeight="1" x14ac:dyDescent="0.25">
      <c r="A108" s="335" t="s">
        <v>43</v>
      </c>
      <c r="B108" s="335"/>
      <c r="C108" s="335"/>
      <c r="D108" s="335"/>
      <c r="E108" s="335"/>
    </row>
    <row r="109" spans="1:5" ht="24" customHeight="1" x14ac:dyDescent="0.25">
      <c r="A109" s="48" t="s">
        <v>11</v>
      </c>
      <c r="B109" s="49" t="s">
        <v>49</v>
      </c>
      <c r="C109" s="49" t="s">
        <v>50</v>
      </c>
      <c r="D109" s="49" t="s">
        <v>51</v>
      </c>
      <c r="E109" s="51" t="s">
        <v>41</v>
      </c>
    </row>
    <row r="110" spans="1:5" ht="24" customHeight="1" x14ac:dyDescent="0.25">
      <c r="A110" s="12" t="s">
        <v>19</v>
      </c>
      <c r="B110" s="13">
        <f t="shared" ref="B110:B115" si="14">D83</f>
        <v>0</v>
      </c>
      <c r="C110" s="13">
        <f t="shared" ref="C110:C115" si="15">D92</f>
        <v>0</v>
      </c>
      <c r="D110" s="13">
        <f t="shared" ref="D110:D115" si="16">E101</f>
        <v>0</v>
      </c>
      <c r="E110" s="20">
        <f t="shared" ref="E110:E115" si="17">SUM(B110:D110)</f>
        <v>0</v>
      </c>
    </row>
    <row r="111" spans="1:5" ht="24" customHeight="1" x14ac:dyDescent="0.25">
      <c r="A111" s="21" t="s">
        <v>20</v>
      </c>
      <c r="B111" s="22">
        <f t="shared" si="14"/>
        <v>0</v>
      </c>
      <c r="C111" s="22">
        <f t="shared" si="15"/>
        <v>0</v>
      </c>
      <c r="D111" s="22">
        <f t="shared" si="16"/>
        <v>0</v>
      </c>
      <c r="E111" s="24">
        <f t="shared" si="17"/>
        <v>0</v>
      </c>
    </row>
    <row r="112" spans="1:5" ht="24" customHeight="1" x14ac:dyDescent="0.25">
      <c r="A112" s="25" t="s">
        <v>35</v>
      </c>
      <c r="B112" s="26">
        <f t="shared" si="14"/>
        <v>0</v>
      </c>
      <c r="C112" s="26">
        <f t="shared" si="15"/>
        <v>0</v>
      </c>
      <c r="D112" s="26">
        <f t="shared" si="16"/>
        <v>0</v>
      </c>
      <c r="E112" s="28">
        <f t="shared" si="17"/>
        <v>0</v>
      </c>
    </row>
    <row r="113" spans="1:8" ht="24" customHeight="1" x14ac:dyDescent="0.25">
      <c r="A113" s="12" t="s">
        <v>22</v>
      </c>
      <c r="B113" s="13">
        <f t="shared" si="14"/>
        <v>0</v>
      </c>
      <c r="C113" s="13">
        <f t="shared" si="15"/>
        <v>0</v>
      </c>
      <c r="D113" s="13">
        <f t="shared" si="16"/>
        <v>0</v>
      </c>
      <c r="E113" s="20">
        <f t="shared" si="17"/>
        <v>0</v>
      </c>
    </row>
    <row r="114" spans="1:8" ht="24" customHeight="1" x14ac:dyDescent="0.25">
      <c r="A114" s="21" t="s">
        <v>23</v>
      </c>
      <c r="B114" s="22">
        <f t="shared" si="14"/>
        <v>0</v>
      </c>
      <c r="C114" s="22">
        <f t="shared" si="15"/>
        <v>0</v>
      </c>
      <c r="D114" s="22">
        <f t="shared" si="16"/>
        <v>0</v>
      </c>
      <c r="E114" s="24">
        <f t="shared" si="17"/>
        <v>0</v>
      </c>
    </row>
    <row r="115" spans="1:8" ht="24" customHeight="1" x14ac:dyDescent="0.25">
      <c r="A115" s="7" t="s">
        <v>24</v>
      </c>
      <c r="B115" s="16">
        <f t="shared" si="14"/>
        <v>0</v>
      </c>
      <c r="C115" s="16">
        <f t="shared" si="15"/>
        <v>0</v>
      </c>
      <c r="D115" s="16">
        <f t="shared" si="16"/>
        <v>0</v>
      </c>
      <c r="E115" s="8">
        <f t="shared" si="17"/>
        <v>0</v>
      </c>
      <c r="H115" s="3"/>
    </row>
    <row r="117" spans="1:8" ht="24" customHeight="1" x14ac:dyDescent="0.25">
      <c r="A117" s="334" t="s">
        <v>52</v>
      </c>
      <c r="B117" s="334"/>
      <c r="C117" s="334"/>
      <c r="D117" s="334"/>
      <c r="E117" s="334"/>
      <c r="F117" s="334"/>
      <c r="G117" s="334"/>
      <c r="H117" s="334"/>
    </row>
    <row r="118" spans="1:8" ht="51.75" customHeight="1" x14ac:dyDescent="0.25">
      <c r="A118" s="332" t="s">
        <v>53</v>
      </c>
      <c r="B118" s="332"/>
      <c r="C118" s="332"/>
      <c r="D118" s="332"/>
      <c r="E118" s="332"/>
      <c r="F118" s="332"/>
      <c r="G118" s="332"/>
      <c r="H118" s="332"/>
    </row>
    <row r="120" spans="1:8" ht="24" customHeight="1" x14ac:dyDescent="0.25">
      <c r="A120" s="335" t="s">
        <v>54</v>
      </c>
      <c r="B120" s="335"/>
    </row>
    <row r="121" spans="1:8" ht="24" customHeight="1" x14ac:dyDescent="0.25">
      <c r="A121" s="48" t="s">
        <v>55</v>
      </c>
      <c r="B121" s="51" t="s">
        <v>13</v>
      </c>
    </row>
    <row r="122" spans="1:8" ht="24" customHeight="1" x14ac:dyDescent="0.25">
      <c r="A122" s="12" t="s">
        <v>56</v>
      </c>
      <c r="B122" s="58">
        <v>0.2</v>
      </c>
    </row>
    <row r="123" spans="1:8" ht="24" customHeight="1" x14ac:dyDescent="0.25">
      <c r="A123" s="21" t="s">
        <v>57</v>
      </c>
      <c r="B123" s="59">
        <v>2.5000000000000001E-2</v>
      </c>
    </row>
    <row r="124" spans="1:8" ht="24" customHeight="1" x14ac:dyDescent="0.25">
      <c r="A124" s="21" t="s">
        <v>58</v>
      </c>
      <c r="B124" s="60"/>
    </row>
    <row r="125" spans="1:8" ht="24" customHeight="1" x14ac:dyDescent="0.25">
      <c r="A125" s="21" t="s">
        <v>59</v>
      </c>
      <c r="B125" s="59">
        <v>1.4999999999999999E-2</v>
      </c>
    </row>
    <row r="126" spans="1:8" ht="24" customHeight="1" x14ac:dyDescent="0.25">
      <c r="A126" s="21" t="s">
        <v>60</v>
      </c>
      <c r="B126" s="59">
        <v>0.01</v>
      </c>
    </row>
    <row r="127" spans="1:8" ht="24" customHeight="1" x14ac:dyDescent="0.25">
      <c r="A127" s="21" t="s">
        <v>61</v>
      </c>
      <c r="B127" s="59">
        <v>6.0000000000000001E-3</v>
      </c>
    </row>
    <row r="128" spans="1:8" ht="24" customHeight="1" x14ac:dyDescent="0.25">
      <c r="A128" s="21" t="s">
        <v>62</v>
      </c>
      <c r="B128" s="59">
        <v>2E-3</v>
      </c>
    </row>
    <row r="129" spans="1:4" ht="24" customHeight="1" x14ac:dyDescent="0.25">
      <c r="A129" s="7" t="s">
        <v>63</v>
      </c>
      <c r="B129" s="61">
        <v>0.08</v>
      </c>
    </row>
    <row r="130" spans="1:4" ht="24" customHeight="1" x14ac:dyDescent="0.25">
      <c r="A130" s="62" t="s">
        <v>64</v>
      </c>
      <c r="B130" s="63">
        <f>SUM(B122:B129)</f>
        <v>0.33800000000000002</v>
      </c>
    </row>
    <row r="132" spans="1:4" ht="24" customHeight="1" x14ac:dyDescent="0.25">
      <c r="A132" s="335" t="s">
        <v>65</v>
      </c>
      <c r="B132" s="335"/>
      <c r="C132" s="335"/>
      <c r="D132" s="335"/>
    </row>
    <row r="133" spans="1:4" ht="24" customHeight="1" x14ac:dyDescent="0.25">
      <c r="A133" s="48" t="s">
        <v>11</v>
      </c>
      <c r="B133" s="49" t="s">
        <v>12</v>
      </c>
      <c r="C133" s="49" t="s">
        <v>13</v>
      </c>
      <c r="D133" s="51" t="s">
        <v>18</v>
      </c>
    </row>
    <row r="134" spans="1:4" ht="24" customHeight="1" x14ac:dyDescent="0.25">
      <c r="A134" s="12" t="s">
        <v>19</v>
      </c>
      <c r="B134" s="13">
        <f t="shared" ref="B134:B139" si="18">G70+E110</f>
        <v>0</v>
      </c>
      <c r="C134" s="64">
        <f t="shared" ref="C134:C139" si="19">SUM($B$122:$B$128)</f>
        <v>0.25800000000000001</v>
      </c>
      <c r="D134" s="20">
        <f t="shared" ref="D134:D139" si="20">B134*C134</f>
        <v>0</v>
      </c>
    </row>
    <row r="135" spans="1:4" ht="24" customHeight="1" x14ac:dyDescent="0.25">
      <c r="A135" s="21" t="s">
        <v>20</v>
      </c>
      <c r="B135" s="22">
        <f t="shared" si="18"/>
        <v>0</v>
      </c>
      <c r="C135" s="65">
        <f t="shared" si="19"/>
        <v>0.25800000000000001</v>
      </c>
      <c r="D135" s="24">
        <f t="shared" si="20"/>
        <v>0</v>
      </c>
    </row>
    <row r="136" spans="1:4" ht="24" customHeight="1" x14ac:dyDescent="0.25">
      <c r="A136" s="25" t="s">
        <v>35</v>
      </c>
      <c r="B136" s="26">
        <f t="shared" si="18"/>
        <v>0</v>
      </c>
      <c r="C136" s="66">
        <f t="shared" si="19"/>
        <v>0.25800000000000001</v>
      </c>
      <c r="D136" s="28">
        <f t="shared" si="20"/>
        <v>0</v>
      </c>
    </row>
    <row r="137" spans="1:4" ht="24" customHeight="1" x14ac:dyDescent="0.25">
      <c r="A137" s="12" t="s">
        <v>22</v>
      </c>
      <c r="B137" s="13">
        <f t="shared" si="18"/>
        <v>0</v>
      </c>
      <c r="C137" s="64">
        <f t="shared" si="19"/>
        <v>0.25800000000000001</v>
      </c>
      <c r="D137" s="20">
        <f t="shared" si="20"/>
        <v>0</v>
      </c>
    </row>
    <row r="138" spans="1:4" ht="24" customHeight="1" x14ac:dyDescent="0.25">
      <c r="A138" s="21" t="s">
        <v>23</v>
      </c>
      <c r="B138" s="22">
        <f t="shared" si="18"/>
        <v>0</v>
      </c>
      <c r="C138" s="65">
        <f t="shared" si="19"/>
        <v>0.25800000000000001</v>
      </c>
      <c r="D138" s="24">
        <f t="shared" si="20"/>
        <v>0</v>
      </c>
    </row>
    <row r="139" spans="1:4" ht="24" customHeight="1" x14ac:dyDescent="0.25">
      <c r="A139" s="7" t="s">
        <v>24</v>
      </c>
      <c r="B139" s="16">
        <f t="shared" si="18"/>
        <v>0</v>
      </c>
      <c r="C139" s="67">
        <f t="shared" si="19"/>
        <v>0.25800000000000001</v>
      </c>
      <c r="D139" s="8">
        <f t="shared" si="20"/>
        <v>0</v>
      </c>
    </row>
    <row r="141" spans="1:4" ht="24" customHeight="1" x14ac:dyDescent="0.25">
      <c r="A141" s="335" t="s">
        <v>66</v>
      </c>
      <c r="B141" s="335"/>
      <c r="C141" s="335"/>
      <c r="D141" s="335"/>
    </row>
    <row r="142" spans="1:4" ht="24" customHeight="1" x14ac:dyDescent="0.25">
      <c r="A142" s="48" t="s">
        <v>11</v>
      </c>
      <c r="B142" s="49" t="s">
        <v>12</v>
      </c>
      <c r="C142" s="49" t="s">
        <v>13</v>
      </c>
      <c r="D142" s="51" t="s">
        <v>18</v>
      </c>
    </row>
    <row r="143" spans="1:4" ht="24" customHeight="1" x14ac:dyDescent="0.25">
      <c r="A143" s="12" t="s">
        <v>19</v>
      </c>
      <c r="B143" s="13">
        <f t="shared" ref="B143:B148" si="21">G70+E110</f>
        <v>0</v>
      </c>
      <c r="C143" s="52">
        <f t="shared" ref="C143:C148" si="22">$B$129</f>
        <v>0.08</v>
      </c>
      <c r="D143" s="20">
        <f t="shared" ref="D143:D148" si="23">B143*C143</f>
        <v>0</v>
      </c>
    </row>
    <row r="144" spans="1:4" ht="24" customHeight="1" x14ac:dyDescent="0.25">
      <c r="A144" s="21" t="s">
        <v>20</v>
      </c>
      <c r="B144" s="22">
        <f t="shared" si="21"/>
        <v>0</v>
      </c>
      <c r="C144" s="53">
        <f t="shared" si="22"/>
        <v>0.08</v>
      </c>
      <c r="D144" s="24">
        <f t="shared" si="23"/>
        <v>0</v>
      </c>
    </row>
    <row r="145" spans="1:8" ht="24" customHeight="1" x14ac:dyDescent="0.25">
      <c r="A145" s="25" t="s">
        <v>35</v>
      </c>
      <c r="B145" s="26">
        <f t="shared" si="21"/>
        <v>0</v>
      </c>
      <c r="C145" s="54">
        <f t="shared" si="22"/>
        <v>0.08</v>
      </c>
      <c r="D145" s="28">
        <f t="shared" si="23"/>
        <v>0</v>
      </c>
    </row>
    <row r="146" spans="1:8" ht="24" customHeight="1" x14ac:dyDescent="0.25">
      <c r="A146" s="12" t="s">
        <v>22</v>
      </c>
      <c r="B146" s="13">
        <f t="shared" si="21"/>
        <v>0</v>
      </c>
      <c r="C146" s="52">
        <f t="shared" si="22"/>
        <v>0.08</v>
      </c>
      <c r="D146" s="20">
        <f t="shared" si="23"/>
        <v>0</v>
      </c>
    </row>
    <row r="147" spans="1:8" ht="24" customHeight="1" x14ac:dyDescent="0.25">
      <c r="A147" s="21" t="s">
        <v>23</v>
      </c>
      <c r="B147" s="22">
        <f t="shared" si="21"/>
        <v>0</v>
      </c>
      <c r="C147" s="53">
        <f t="shared" si="22"/>
        <v>0.08</v>
      </c>
      <c r="D147" s="24">
        <f t="shared" si="23"/>
        <v>0</v>
      </c>
    </row>
    <row r="148" spans="1:8" ht="24" customHeight="1" x14ac:dyDescent="0.25">
      <c r="A148" s="7" t="s">
        <v>24</v>
      </c>
      <c r="B148" s="16">
        <f t="shared" si="21"/>
        <v>0</v>
      </c>
      <c r="C148" s="55">
        <f t="shared" si="22"/>
        <v>0.08</v>
      </c>
      <c r="D148" s="8">
        <f t="shared" si="23"/>
        <v>0</v>
      </c>
    </row>
    <row r="150" spans="1:8" ht="24" customHeight="1" x14ac:dyDescent="0.25">
      <c r="A150" s="335" t="s">
        <v>52</v>
      </c>
      <c r="B150" s="335"/>
      <c r="C150" s="335"/>
      <c r="D150" s="335"/>
    </row>
    <row r="151" spans="1:8" ht="24" customHeight="1" x14ac:dyDescent="0.25">
      <c r="A151" s="48" t="s">
        <v>11</v>
      </c>
      <c r="B151" s="49" t="s">
        <v>67</v>
      </c>
      <c r="C151" s="49" t="s">
        <v>63</v>
      </c>
      <c r="D151" s="51" t="s">
        <v>41</v>
      </c>
    </row>
    <row r="152" spans="1:8" ht="24" customHeight="1" x14ac:dyDescent="0.25">
      <c r="A152" s="12" t="s">
        <v>19</v>
      </c>
      <c r="B152" s="13">
        <f t="shared" ref="B152:B157" si="24">D134</f>
        <v>0</v>
      </c>
      <c r="C152" s="13">
        <f t="shared" ref="C152:C157" si="25">D143</f>
        <v>0</v>
      </c>
      <c r="D152" s="20">
        <f t="shared" ref="D152:D157" si="26">B152+C152</f>
        <v>0</v>
      </c>
    </row>
    <row r="153" spans="1:8" ht="24" customHeight="1" x14ac:dyDescent="0.25">
      <c r="A153" s="21" t="s">
        <v>20</v>
      </c>
      <c r="B153" s="22">
        <f t="shared" si="24"/>
        <v>0</v>
      </c>
      <c r="C153" s="22">
        <f t="shared" si="25"/>
        <v>0</v>
      </c>
      <c r="D153" s="24">
        <f t="shared" si="26"/>
        <v>0</v>
      </c>
    </row>
    <row r="154" spans="1:8" ht="24" customHeight="1" x14ac:dyDescent="0.25">
      <c r="A154" s="25" t="s">
        <v>35</v>
      </c>
      <c r="B154" s="26">
        <f t="shared" si="24"/>
        <v>0</v>
      </c>
      <c r="C154" s="26">
        <f t="shared" si="25"/>
        <v>0</v>
      </c>
      <c r="D154" s="28">
        <f t="shared" si="26"/>
        <v>0</v>
      </c>
    </row>
    <row r="155" spans="1:8" ht="24" customHeight="1" x14ac:dyDescent="0.25">
      <c r="A155" s="12" t="s">
        <v>22</v>
      </c>
      <c r="B155" s="13">
        <f t="shared" si="24"/>
        <v>0</v>
      </c>
      <c r="C155" s="13">
        <f t="shared" si="25"/>
        <v>0</v>
      </c>
      <c r="D155" s="20">
        <f t="shared" si="26"/>
        <v>0</v>
      </c>
    </row>
    <row r="156" spans="1:8" ht="24" customHeight="1" x14ac:dyDescent="0.25">
      <c r="A156" s="21" t="s">
        <v>23</v>
      </c>
      <c r="B156" s="22">
        <f t="shared" si="24"/>
        <v>0</v>
      </c>
      <c r="C156" s="22">
        <f t="shared" si="25"/>
        <v>0</v>
      </c>
      <c r="D156" s="24">
        <f t="shared" si="26"/>
        <v>0</v>
      </c>
    </row>
    <row r="157" spans="1:8" ht="24" customHeight="1" x14ac:dyDescent="0.25">
      <c r="A157" s="7" t="s">
        <v>24</v>
      </c>
      <c r="B157" s="16">
        <f t="shared" si="24"/>
        <v>0</v>
      </c>
      <c r="C157" s="16">
        <f t="shared" si="25"/>
        <v>0</v>
      </c>
      <c r="D157" s="8">
        <f t="shared" si="26"/>
        <v>0</v>
      </c>
      <c r="H157" s="3"/>
    </row>
    <row r="159" spans="1:8" ht="24" customHeight="1" x14ac:dyDescent="0.25">
      <c r="A159" s="334" t="s">
        <v>68</v>
      </c>
      <c r="B159" s="334"/>
      <c r="C159" s="334"/>
      <c r="D159" s="334"/>
      <c r="E159" s="334"/>
      <c r="F159" s="334"/>
      <c r="G159" s="334"/>
      <c r="H159" s="334"/>
    </row>
    <row r="160" spans="1:8" ht="72.75" customHeight="1" x14ac:dyDescent="0.25">
      <c r="A160" s="332" t="s">
        <v>69</v>
      </c>
      <c r="B160" s="332"/>
      <c r="C160" s="332"/>
      <c r="D160" s="332"/>
      <c r="E160" s="332"/>
      <c r="F160" s="332"/>
      <c r="G160" s="332"/>
      <c r="H160" s="332"/>
    </row>
    <row r="162" spans="1:7" ht="24" customHeight="1" x14ac:dyDescent="0.25">
      <c r="A162" s="336" t="s">
        <v>70</v>
      </c>
      <c r="B162" s="336"/>
      <c r="C162" s="336"/>
      <c r="D162" s="336"/>
      <c r="E162" s="336"/>
      <c r="F162" s="336"/>
      <c r="G162" s="3"/>
    </row>
    <row r="163" spans="1:7" ht="36" customHeight="1" x14ac:dyDescent="0.25"/>
    <row r="164" spans="1:7" ht="24" customHeight="1" x14ac:dyDescent="0.25">
      <c r="A164" s="335" t="s">
        <v>71</v>
      </c>
      <c r="B164" s="335"/>
      <c r="C164" s="335"/>
      <c r="D164" s="335"/>
      <c r="E164" s="335"/>
    </row>
    <row r="165" spans="1:7" ht="31.5" x14ac:dyDescent="0.25">
      <c r="A165" s="48" t="s">
        <v>11</v>
      </c>
      <c r="B165" s="49" t="s">
        <v>72</v>
      </c>
      <c r="C165" s="49" t="s">
        <v>73</v>
      </c>
      <c r="D165" s="50" t="s">
        <v>74</v>
      </c>
      <c r="E165" s="51" t="s">
        <v>75</v>
      </c>
    </row>
    <row r="166" spans="1:7" ht="24" customHeight="1" x14ac:dyDescent="0.25">
      <c r="A166" s="12" t="s">
        <v>19</v>
      </c>
      <c r="B166" s="13"/>
      <c r="C166" s="68">
        <v>2</v>
      </c>
      <c r="D166" s="68">
        <v>15</v>
      </c>
      <c r="E166" s="20">
        <f t="shared" ref="E166:E171" si="27">B166*C166*D166</f>
        <v>0</v>
      </c>
    </row>
    <row r="167" spans="1:7" ht="24" customHeight="1" x14ac:dyDescent="0.25">
      <c r="A167" s="21" t="s">
        <v>20</v>
      </c>
      <c r="B167" s="22">
        <f t="shared" ref="B167:C171" si="28">B166</f>
        <v>0</v>
      </c>
      <c r="C167" s="69">
        <f t="shared" si="28"/>
        <v>2</v>
      </c>
      <c r="D167" s="69">
        <v>15</v>
      </c>
      <c r="E167" s="24">
        <f t="shared" si="27"/>
        <v>0</v>
      </c>
    </row>
    <row r="168" spans="1:7" ht="24" customHeight="1" x14ac:dyDescent="0.25">
      <c r="A168" s="25" t="s">
        <v>35</v>
      </c>
      <c r="B168" s="26">
        <f t="shared" si="28"/>
        <v>0</v>
      </c>
      <c r="C168" s="70">
        <f t="shared" si="28"/>
        <v>2</v>
      </c>
      <c r="D168" s="70">
        <v>22</v>
      </c>
      <c r="E168" s="28">
        <f t="shared" si="27"/>
        <v>0</v>
      </c>
    </row>
    <row r="169" spans="1:7" ht="24" customHeight="1" x14ac:dyDescent="0.25">
      <c r="A169" s="12" t="s">
        <v>22</v>
      </c>
      <c r="B169" s="13">
        <f t="shared" si="28"/>
        <v>0</v>
      </c>
      <c r="C169" s="68">
        <f t="shared" si="28"/>
        <v>2</v>
      </c>
      <c r="D169" s="68">
        <v>15</v>
      </c>
      <c r="E169" s="20">
        <f t="shared" si="27"/>
        <v>0</v>
      </c>
    </row>
    <row r="170" spans="1:7" ht="24" customHeight="1" x14ac:dyDescent="0.25">
      <c r="A170" s="21" t="s">
        <v>23</v>
      </c>
      <c r="B170" s="22">
        <f t="shared" si="28"/>
        <v>0</v>
      </c>
      <c r="C170" s="69">
        <f t="shared" si="28"/>
        <v>2</v>
      </c>
      <c r="D170" s="69">
        <v>15</v>
      </c>
      <c r="E170" s="24">
        <f t="shared" si="27"/>
        <v>0</v>
      </c>
    </row>
    <row r="171" spans="1:7" ht="24" customHeight="1" x14ac:dyDescent="0.25">
      <c r="A171" s="7" t="s">
        <v>24</v>
      </c>
      <c r="B171" s="16">
        <f t="shared" si="28"/>
        <v>0</v>
      </c>
      <c r="C171" s="71">
        <f t="shared" si="28"/>
        <v>2</v>
      </c>
      <c r="D171" s="71">
        <v>22</v>
      </c>
      <c r="E171" s="8">
        <f t="shared" si="27"/>
        <v>0</v>
      </c>
    </row>
    <row r="173" spans="1:7" ht="24" customHeight="1" x14ac:dyDescent="0.25">
      <c r="A173" s="335" t="s">
        <v>76</v>
      </c>
      <c r="B173" s="335"/>
      <c r="C173" s="335"/>
      <c r="D173" s="335"/>
      <c r="E173" s="335"/>
    </row>
    <row r="174" spans="1:7" ht="24" customHeight="1" x14ac:dyDescent="0.25">
      <c r="A174" s="48" t="s">
        <v>11</v>
      </c>
      <c r="B174" s="49" t="s">
        <v>12</v>
      </c>
      <c r="C174" s="49" t="s">
        <v>77</v>
      </c>
      <c r="D174" s="49" t="s">
        <v>13</v>
      </c>
      <c r="E174" s="51" t="s">
        <v>78</v>
      </c>
    </row>
    <row r="175" spans="1:7" ht="24" customHeight="1" x14ac:dyDescent="0.25">
      <c r="A175" s="12" t="s">
        <v>19</v>
      </c>
      <c r="B175" s="13">
        <f>B12</f>
        <v>0</v>
      </c>
      <c r="C175" s="19">
        <v>0.5</v>
      </c>
      <c r="D175" s="19">
        <v>0.06</v>
      </c>
      <c r="E175" s="20">
        <f t="shared" ref="E175:E180" si="29">B175*C175*D175</f>
        <v>0</v>
      </c>
    </row>
    <row r="176" spans="1:7" ht="24" customHeight="1" x14ac:dyDescent="0.25">
      <c r="A176" s="21" t="s">
        <v>20</v>
      </c>
      <c r="B176" s="22">
        <f>B12</f>
        <v>0</v>
      </c>
      <c r="C176" s="23">
        <v>0.5</v>
      </c>
      <c r="D176" s="23">
        <v>0.06</v>
      </c>
      <c r="E176" s="24">
        <f t="shared" si="29"/>
        <v>0</v>
      </c>
    </row>
    <row r="177" spans="1:8" ht="24" customHeight="1" x14ac:dyDescent="0.25">
      <c r="A177" s="25" t="s">
        <v>35</v>
      </c>
      <c r="B177" s="26">
        <f>B12</f>
        <v>0</v>
      </c>
      <c r="C177" s="27">
        <v>1</v>
      </c>
      <c r="D177" s="27">
        <v>0.06</v>
      </c>
      <c r="E177" s="28">
        <f t="shared" si="29"/>
        <v>0</v>
      </c>
    </row>
    <row r="178" spans="1:8" ht="24" customHeight="1" x14ac:dyDescent="0.25">
      <c r="A178" s="12" t="s">
        <v>22</v>
      </c>
      <c r="B178" s="13">
        <f>B13</f>
        <v>0</v>
      </c>
      <c r="C178" s="19">
        <v>0.5</v>
      </c>
      <c r="D178" s="19">
        <v>0.06</v>
      </c>
      <c r="E178" s="20">
        <f t="shared" si="29"/>
        <v>0</v>
      </c>
    </row>
    <row r="179" spans="1:8" ht="24" customHeight="1" x14ac:dyDescent="0.25">
      <c r="A179" s="21" t="s">
        <v>23</v>
      </c>
      <c r="B179" s="22">
        <f>B13</f>
        <v>0</v>
      </c>
      <c r="C179" s="23">
        <v>0.5</v>
      </c>
      <c r="D179" s="23">
        <v>0.06</v>
      </c>
      <c r="E179" s="24">
        <f t="shared" si="29"/>
        <v>0</v>
      </c>
    </row>
    <row r="180" spans="1:8" ht="24" customHeight="1" x14ac:dyDescent="0.25">
      <c r="A180" s="7" t="s">
        <v>24</v>
      </c>
      <c r="B180" s="16">
        <f>B13</f>
        <v>0</v>
      </c>
      <c r="C180" s="29">
        <v>1</v>
      </c>
      <c r="D180" s="29">
        <v>0.06</v>
      </c>
      <c r="E180" s="8">
        <f t="shared" si="29"/>
        <v>0</v>
      </c>
    </row>
    <row r="182" spans="1:8" ht="24" customHeight="1" x14ac:dyDescent="0.25">
      <c r="A182" s="335" t="s">
        <v>79</v>
      </c>
      <c r="B182" s="335"/>
      <c r="C182" s="335"/>
      <c r="D182" s="335"/>
    </row>
    <row r="183" spans="1:8" ht="24" customHeight="1" x14ac:dyDescent="0.25">
      <c r="A183" s="48" t="s">
        <v>11</v>
      </c>
      <c r="B183" s="49" t="s">
        <v>75</v>
      </c>
      <c r="C183" s="49" t="s">
        <v>80</v>
      </c>
      <c r="D183" s="51" t="s">
        <v>81</v>
      </c>
    </row>
    <row r="184" spans="1:8" ht="24" customHeight="1" x14ac:dyDescent="0.25">
      <c r="A184" s="12" t="s">
        <v>19</v>
      </c>
      <c r="B184" s="13">
        <f t="shared" ref="B184:B189" si="30">E166</f>
        <v>0</v>
      </c>
      <c r="C184" s="13">
        <f t="shared" ref="C184:C189" si="31">E175</f>
        <v>0</v>
      </c>
      <c r="D184" s="20">
        <f t="shared" ref="D184:D189" si="32">B184-C184</f>
        <v>0</v>
      </c>
    </row>
    <row r="185" spans="1:8" ht="24" customHeight="1" x14ac:dyDescent="0.25">
      <c r="A185" s="21" t="s">
        <v>20</v>
      </c>
      <c r="B185" s="22">
        <f t="shared" si="30"/>
        <v>0</v>
      </c>
      <c r="C185" s="22">
        <f t="shared" si="31"/>
        <v>0</v>
      </c>
      <c r="D185" s="24">
        <f t="shared" si="32"/>
        <v>0</v>
      </c>
    </row>
    <row r="186" spans="1:8" ht="24" customHeight="1" x14ac:dyDescent="0.25">
      <c r="A186" s="25" t="s">
        <v>35</v>
      </c>
      <c r="B186" s="26">
        <f t="shared" si="30"/>
        <v>0</v>
      </c>
      <c r="C186" s="26">
        <f t="shared" si="31"/>
        <v>0</v>
      </c>
      <c r="D186" s="28">
        <f t="shared" si="32"/>
        <v>0</v>
      </c>
    </row>
    <row r="187" spans="1:8" ht="24" customHeight="1" x14ac:dyDescent="0.25">
      <c r="A187" s="12" t="s">
        <v>22</v>
      </c>
      <c r="B187" s="13">
        <f t="shared" si="30"/>
        <v>0</v>
      </c>
      <c r="C187" s="13">
        <f t="shared" si="31"/>
        <v>0</v>
      </c>
      <c r="D187" s="20">
        <f t="shared" si="32"/>
        <v>0</v>
      </c>
    </row>
    <row r="188" spans="1:8" ht="24" customHeight="1" x14ac:dyDescent="0.25">
      <c r="A188" s="21" t="s">
        <v>23</v>
      </c>
      <c r="B188" s="22">
        <f t="shared" si="30"/>
        <v>0</v>
      </c>
      <c r="C188" s="22">
        <f t="shared" si="31"/>
        <v>0</v>
      </c>
      <c r="D188" s="24">
        <f t="shared" si="32"/>
        <v>0</v>
      </c>
    </row>
    <row r="189" spans="1:8" ht="24" customHeight="1" x14ac:dyDescent="0.25">
      <c r="A189" s="7" t="s">
        <v>24</v>
      </c>
      <c r="B189" s="16">
        <f t="shared" si="30"/>
        <v>0</v>
      </c>
      <c r="C189" s="16">
        <f t="shared" si="31"/>
        <v>0</v>
      </c>
      <c r="D189" s="8">
        <f t="shared" si="32"/>
        <v>0</v>
      </c>
      <c r="H189" s="3"/>
    </row>
    <row r="191" spans="1:8" ht="24" customHeight="1" x14ac:dyDescent="0.25">
      <c r="A191" s="336" t="s">
        <v>82</v>
      </c>
      <c r="B191" s="336"/>
      <c r="C191" s="336"/>
      <c r="D191" s="336"/>
      <c r="E191" s="336"/>
      <c r="F191" s="336"/>
      <c r="G191" s="3"/>
    </row>
    <row r="192" spans="1:8" ht="31.5" customHeight="1" x14ac:dyDescent="0.25"/>
    <row r="193" spans="1:4" ht="24" customHeight="1" x14ac:dyDescent="0.25">
      <c r="A193" s="335" t="s">
        <v>82</v>
      </c>
      <c r="B193" s="335"/>
      <c r="C193" s="335"/>
      <c r="D193" s="335"/>
    </row>
    <row r="194" spans="1:4" ht="27" customHeight="1" x14ac:dyDescent="0.25">
      <c r="A194" s="9" t="s">
        <v>11</v>
      </c>
      <c r="B194" s="10" t="s">
        <v>83</v>
      </c>
      <c r="C194" s="30" t="s">
        <v>74</v>
      </c>
      <c r="D194" s="11" t="s">
        <v>18</v>
      </c>
    </row>
    <row r="195" spans="1:4" ht="24" customHeight="1" x14ac:dyDescent="0.25">
      <c r="A195" s="12" t="s">
        <v>19</v>
      </c>
      <c r="B195" s="13"/>
      <c r="C195" s="68">
        <f t="shared" ref="C195:C200" si="33">D166</f>
        <v>15</v>
      </c>
      <c r="D195" s="20">
        <f t="shared" ref="D195:D200" si="34">B195*C195</f>
        <v>0</v>
      </c>
    </row>
    <row r="196" spans="1:4" ht="24" customHeight="1" x14ac:dyDescent="0.25">
      <c r="A196" s="21" t="s">
        <v>20</v>
      </c>
      <c r="B196" s="22">
        <f>B195</f>
        <v>0</v>
      </c>
      <c r="C196" s="69">
        <f t="shared" si="33"/>
        <v>15</v>
      </c>
      <c r="D196" s="24">
        <f t="shared" si="34"/>
        <v>0</v>
      </c>
    </row>
    <row r="197" spans="1:4" ht="24" customHeight="1" x14ac:dyDescent="0.25">
      <c r="A197" s="7" t="s">
        <v>35</v>
      </c>
      <c r="B197" s="16">
        <f>B196</f>
        <v>0</v>
      </c>
      <c r="C197" s="71">
        <f t="shared" si="33"/>
        <v>22</v>
      </c>
      <c r="D197" s="8">
        <f t="shared" si="34"/>
        <v>0</v>
      </c>
    </row>
    <row r="198" spans="1:4" ht="24" customHeight="1" x14ac:dyDescent="0.25">
      <c r="A198" s="12" t="s">
        <v>22</v>
      </c>
      <c r="B198" s="13">
        <f>B197</f>
        <v>0</v>
      </c>
      <c r="C198" s="68">
        <f t="shared" si="33"/>
        <v>15</v>
      </c>
      <c r="D198" s="20">
        <f t="shared" si="34"/>
        <v>0</v>
      </c>
    </row>
    <row r="199" spans="1:4" ht="24" customHeight="1" x14ac:dyDescent="0.25">
      <c r="A199" s="21" t="s">
        <v>23</v>
      </c>
      <c r="B199" s="22">
        <f>B198</f>
        <v>0</v>
      </c>
      <c r="C199" s="69">
        <f t="shared" si="33"/>
        <v>15</v>
      </c>
      <c r="D199" s="24">
        <f t="shared" si="34"/>
        <v>0</v>
      </c>
    </row>
    <row r="200" spans="1:4" ht="24" customHeight="1" x14ac:dyDescent="0.25">
      <c r="A200" s="7" t="s">
        <v>24</v>
      </c>
      <c r="B200" s="16">
        <f>B199</f>
        <v>0</v>
      </c>
      <c r="C200" s="71">
        <f t="shared" si="33"/>
        <v>22</v>
      </c>
      <c r="D200" s="8">
        <f t="shared" si="34"/>
        <v>0</v>
      </c>
    </row>
    <row r="202" spans="1:4" ht="24" customHeight="1" x14ac:dyDescent="0.25">
      <c r="A202" s="335" t="s">
        <v>84</v>
      </c>
      <c r="B202" s="335"/>
      <c r="C202" s="335"/>
      <c r="D202" s="335"/>
    </row>
    <row r="203" spans="1:4" ht="24" customHeight="1" x14ac:dyDescent="0.25">
      <c r="A203" s="48" t="s">
        <v>11</v>
      </c>
      <c r="B203" s="49" t="s">
        <v>12</v>
      </c>
      <c r="C203" s="49" t="s">
        <v>13</v>
      </c>
      <c r="D203" s="51" t="s">
        <v>78</v>
      </c>
    </row>
    <row r="204" spans="1:4" ht="24" customHeight="1" x14ac:dyDescent="0.25">
      <c r="A204" s="12" t="s">
        <v>19</v>
      </c>
      <c r="B204" s="13">
        <f t="shared" ref="B204:B209" si="35">D195</f>
        <v>0</v>
      </c>
      <c r="C204" s="19"/>
      <c r="D204" s="20">
        <f t="shared" ref="D204:D209" si="36">B204*C204</f>
        <v>0</v>
      </c>
    </row>
    <row r="205" spans="1:4" ht="24" customHeight="1" x14ac:dyDescent="0.25">
      <c r="A205" s="21" t="s">
        <v>20</v>
      </c>
      <c r="B205" s="22">
        <f t="shared" si="35"/>
        <v>0</v>
      </c>
      <c r="C205" s="23">
        <f>C204</f>
        <v>0</v>
      </c>
      <c r="D205" s="24">
        <f t="shared" si="36"/>
        <v>0</v>
      </c>
    </row>
    <row r="206" spans="1:4" ht="24" customHeight="1" x14ac:dyDescent="0.25">
      <c r="A206" s="21" t="s">
        <v>35</v>
      </c>
      <c r="B206" s="22">
        <f t="shared" si="35"/>
        <v>0</v>
      </c>
      <c r="C206" s="23">
        <f>C205</f>
        <v>0</v>
      </c>
      <c r="D206" s="24">
        <f t="shared" si="36"/>
        <v>0</v>
      </c>
    </row>
    <row r="207" spans="1:4" ht="24" customHeight="1" x14ac:dyDescent="0.25">
      <c r="A207" s="21" t="s">
        <v>22</v>
      </c>
      <c r="B207" s="22">
        <f t="shared" si="35"/>
        <v>0</v>
      </c>
      <c r="C207" s="23">
        <f>C206</f>
        <v>0</v>
      </c>
      <c r="D207" s="24">
        <f t="shared" si="36"/>
        <v>0</v>
      </c>
    </row>
    <row r="208" spans="1:4" ht="24" customHeight="1" x14ac:dyDescent="0.25">
      <c r="A208" s="21" t="s">
        <v>23</v>
      </c>
      <c r="B208" s="22">
        <f t="shared" si="35"/>
        <v>0</v>
      </c>
      <c r="C208" s="23">
        <f>C207</f>
        <v>0</v>
      </c>
      <c r="D208" s="24">
        <f t="shared" si="36"/>
        <v>0</v>
      </c>
    </row>
    <row r="209" spans="1:8" ht="24" customHeight="1" x14ac:dyDescent="0.25">
      <c r="A209" s="7" t="s">
        <v>24</v>
      </c>
      <c r="B209" s="16">
        <f t="shared" si="35"/>
        <v>0</v>
      </c>
      <c r="C209" s="29">
        <f>C208</f>
        <v>0</v>
      </c>
      <c r="D209" s="8">
        <f t="shared" si="36"/>
        <v>0</v>
      </c>
    </row>
    <row r="211" spans="1:8" ht="24" customHeight="1" x14ac:dyDescent="0.25">
      <c r="A211" s="335" t="s">
        <v>85</v>
      </c>
      <c r="B211" s="335"/>
      <c r="C211" s="335"/>
      <c r="D211" s="335"/>
    </row>
    <row r="212" spans="1:8" ht="24" customHeight="1" x14ac:dyDescent="0.25">
      <c r="A212" s="48" t="s">
        <v>11</v>
      </c>
      <c r="B212" s="49" t="s">
        <v>75</v>
      </c>
      <c r="C212" s="49" t="s">
        <v>78</v>
      </c>
      <c r="D212" s="51" t="s">
        <v>81</v>
      </c>
    </row>
    <row r="213" spans="1:8" ht="24" customHeight="1" x14ac:dyDescent="0.25">
      <c r="A213" s="12" t="s">
        <v>19</v>
      </c>
      <c r="B213" s="13">
        <f t="shared" ref="B213:B218" si="37">D195</f>
        <v>0</v>
      </c>
      <c r="C213" s="13">
        <f t="shared" ref="C213:C218" si="38">D204</f>
        <v>0</v>
      </c>
      <c r="D213" s="20">
        <f t="shared" ref="D213:D218" si="39">B213-C213</f>
        <v>0</v>
      </c>
    </row>
    <row r="214" spans="1:8" ht="24" customHeight="1" x14ac:dyDescent="0.25">
      <c r="A214" s="21" t="s">
        <v>20</v>
      </c>
      <c r="B214" s="22">
        <f t="shared" si="37"/>
        <v>0</v>
      </c>
      <c r="C214" s="22">
        <f t="shared" si="38"/>
        <v>0</v>
      </c>
      <c r="D214" s="24">
        <f t="shared" si="39"/>
        <v>0</v>
      </c>
    </row>
    <row r="215" spans="1:8" ht="24" customHeight="1" x14ac:dyDescent="0.25">
      <c r="A215" s="25" t="s">
        <v>35</v>
      </c>
      <c r="B215" s="26">
        <f t="shared" si="37"/>
        <v>0</v>
      </c>
      <c r="C215" s="26">
        <f t="shared" si="38"/>
        <v>0</v>
      </c>
      <c r="D215" s="28">
        <f t="shared" si="39"/>
        <v>0</v>
      </c>
    </row>
    <row r="216" spans="1:8" ht="24" customHeight="1" x14ac:dyDescent="0.25">
      <c r="A216" s="12" t="s">
        <v>22</v>
      </c>
      <c r="B216" s="13">
        <f t="shared" si="37"/>
        <v>0</v>
      </c>
      <c r="C216" s="13">
        <f t="shared" si="38"/>
        <v>0</v>
      </c>
      <c r="D216" s="20">
        <f t="shared" si="39"/>
        <v>0</v>
      </c>
    </row>
    <row r="217" spans="1:8" ht="24" customHeight="1" x14ac:dyDescent="0.25">
      <c r="A217" s="21" t="s">
        <v>23</v>
      </c>
      <c r="B217" s="22">
        <f t="shared" si="37"/>
        <v>0</v>
      </c>
      <c r="C217" s="22">
        <f t="shared" si="38"/>
        <v>0</v>
      </c>
      <c r="D217" s="24">
        <f t="shared" si="39"/>
        <v>0</v>
      </c>
    </row>
    <row r="218" spans="1:8" ht="24" customHeight="1" x14ac:dyDescent="0.25">
      <c r="A218" s="7" t="s">
        <v>24</v>
      </c>
      <c r="B218" s="16">
        <f t="shared" si="37"/>
        <v>0</v>
      </c>
      <c r="C218" s="16">
        <f t="shared" si="38"/>
        <v>0</v>
      </c>
      <c r="D218" s="8">
        <f t="shared" si="39"/>
        <v>0</v>
      </c>
      <c r="H218" s="3"/>
    </row>
    <row r="220" spans="1:8" ht="51.75" customHeight="1" x14ac:dyDescent="0.25">
      <c r="A220" s="339" t="s">
        <v>86</v>
      </c>
      <c r="B220" s="339"/>
      <c r="C220" s="339"/>
      <c r="D220" s="339"/>
      <c r="E220" s="339"/>
      <c r="F220" s="339"/>
      <c r="G220" s="339"/>
      <c r="H220" s="339"/>
    </row>
    <row r="222" spans="1:8" ht="24" customHeight="1" x14ac:dyDescent="0.25">
      <c r="A222" s="335" t="s">
        <v>87</v>
      </c>
      <c r="B222" s="335"/>
      <c r="C222" s="335"/>
      <c r="D222" s="335"/>
    </row>
    <row r="223" spans="1:8" ht="24" customHeight="1" x14ac:dyDescent="0.25">
      <c r="A223" s="48" t="s">
        <v>11</v>
      </c>
      <c r="B223" s="49"/>
      <c r="C223" s="49"/>
      <c r="D223" s="51"/>
    </row>
    <row r="224" spans="1:8" ht="24" customHeight="1" x14ac:dyDescent="0.25">
      <c r="A224" s="12" t="s">
        <v>19</v>
      </c>
      <c r="B224" s="13"/>
      <c r="C224" s="13"/>
      <c r="D224" s="20"/>
    </row>
    <row r="225" spans="1:8" ht="24" customHeight="1" x14ac:dyDescent="0.25">
      <c r="A225" s="21" t="s">
        <v>20</v>
      </c>
      <c r="B225" s="22"/>
      <c r="C225" s="22"/>
      <c r="D225" s="24"/>
    </row>
    <row r="226" spans="1:8" ht="24" customHeight="1" x14ac:dyDescent="0.25">
      <c r="A226" s="25" t="s">
        <v>35</v>
      </c>
      <c r="B226" s="26"/>
      <c r="C226" s="26"/>
      <c r="D226" s="28"/>
    </row>
    <row r="227" spans="1:8" ht="24" customHeight="1" x14ac:dyDescent="0.25">
      <c r="A227" s="12" t="s">
        <v>22</v>
      </c>
      <c r="B227" s="13"/>
      <c r="C227" s="13"/>
      <c r="D227" s="20"/>
    </row>
    <row r="228" spans="1:8" ht="24" customHeight="1" x14ac:dyDescent="0.25">
      <c r="A228" s="21" t="s">
        <v>23</v>
      </c>
      <c r="B228" s="22"/>
      <c r="C228" s="22"/>
      <c r="D228" s="24"/>
    </row>
    <row r="229" spans="1:8" ht="24" customHeight="1" x14ac:dyDescent="0.25">
      <c r="A229" s="7" t="s">
        <v>24</v>
      </c>
      <c r="B229" s="16"/>
      <c r="C229" s="16"/>
      <c r="D229" s="8"/>
      <c r="H229" s="3"/>
    </row>
    <row r="231" spans="1:8" ht="46.5" customHeight="1" x14ac:dyDescent="0.25">
      <c r="A231" s="339" t="s">
        <v>88</v>
      </c>
      <c r="B231" s="339"/>
      <c r="C231" s="339"/>
      <c r="D231" s="339"/>
      <c r="E231" s="339"/>
      <c r="F231" s="339"/>
      <c r="G231" s="339"/>
      <c r="H231" s="339"/>
    </row>
    <row r="233" spans="1:8" ht="24" customHeight="1" x14ac:dyDescent="0.25">
      <c r="A233" s="335" t="s">
        <v>89</v>
      </c>
      <c r="B233" s="335"/>
      <c r="C233" s="335"/>
      <c r="D233" s="335"/>
    </row>
    <row r="234" spans="1:8" ht="24" customHeight="1" x14ac:dyDescent="0.25">
      <c r="A234" s="48" t="s">
        <v>11</v>
      </c>
      <c r="B234" s="49"/>
      <c r="C234" s="49"/>
      <c r="D234" s="51"/>
    </row>
    <row r="235" spans="1:8" ht="24" customHeight="1" x14ac:dyDescent="0.25">
      <c r="A235" s="12" t="s">
        <v>19</v>
      </c>
      <c r="B235" s="13"/>
      <c r="C235" s="13"/>
      <c r="D235" s="20"/>
    </row>
    <row r="236" spans="1:8" ht="24" customHeight="1" x14ac:dyDescent="0.25">
      <c r="A236" s="21" t="s">
        <v>20</v>
      </c>
      <c r="B236" s="22"/>
      <c r="C236" s="22"/>
      <c r="D236" s="24"/>
    </row>
    <row r="237" spans="1:8" ht="24" customHeight="1" x14ac:dyDescent="0.25">
      <c r="A237" s="25" t="s">
        <v>35</v>
      </c>
      <c r="B237" s="26"/>
      <c r="C237" s="26"/>
      <c r="D237" s="28"/>
    </row>
    <row r="238" spans="1:8" ht="24" customHeight="1" x14ac:dyDescent="0.25">
      <c r="A238" s="12" t="s">
        <v>22</v>
      </c>
      <c r="B238" s="13"/>
      <c r="C238" s="13"/>
      <c r="D238" s="20"/>
    </row>
    <row r="239" spans="1:8" ht="24" customHeight="1" x14ac:dyDescent="0.25">
      <c r="A239" s="21" t="s">
        <v>23</v>
      </c>
      <c r="B239" s="22"/>
      <c r="C239" s="22"/>
      <c r="D239" s="24"/>
    </row>
    <row r="240" spans="1:8" ht="24" customHeight="1" x14ac:dyDescent="0.25">
      <c r="A240" s="7" t="s">
        <v>24</v>
      </c>
      <c r="B240" s="16"/>
      <c r="C240" s="16"/>
      <c r="D240" s="8"/>
      <c r="H240" s="72"/>
    </row>
    <row r="242" spans="1:8" ht="24" customHeight="1" x14ac:dyDescent="0.25">
      <c r="A242" s="335" t="s">
        <v>68</v>
      </c>
      <c r="B242" s="335"/>
      <c r="C242" s="335"/>
      <c r="D242" s="335"/>
      <c r="E242" s="335"/>
      <c r="F242" s="335"/>
      <c r="G242" s="72"/>
    </row>
    <row r="243" spans="1:8" ht="24" customHeight="1" x14ac:dyDescent="0.25">
      <c r="A243" s="48" t="s">
        <v>11</v>
      </c>
      <c r="B243" s="49" t="s">
        <v>90</v>
      </c>
      <c r="C243" s="49" t="s">
        <v>91</v>
      </c>
      <c r="D243" s="49" t="s">
        <v>92</v>
      </c>
      <c r="E243" s="49" t="s">
        <v>93</v>
      </c>
      <c r="F243" s="51" t="s">
        <v>41</v>
      </c>
    </row>
    <row r="244" spans="1:8" ht="24" customHeight="1" x14ac:dyDescent="0.25">
      <c r="A244" s="12" t="s">
        <v>19</v>
      </c>
      <c r="B244" s="13">
        <f t="shared" ref="B244:B249" si="40">D184</f>
        <v>0</v>
      </c>
      <c r="C244" s="13">
        <f t="shared" ref="C244:C249" si="41">D213</f>
        <v>0</v>
      </c>
      <c r="D244" s="13">
        <f t="shared" ref="D244:D249" si="42">D224</f>
        <v>0</v>
      </c>
      <c r="E244" s="13">
        <f t="shared" ref="E244:E249" si="43">D235</f>
        <v>0</v>
      </c>
      <c r="F244" s="20">
        <f t="shared" ref="F244:F249" si="44">SUM(B244:E244)</f>
        <v>0</v>
      </c>
    </row>
    <row r="245" spans="1:8" ht="24" customHeight="1" x14ac:dyDescent="0.25">
      <c r="A245" s="21" t="s">
        <v>20</v>
      </c>
      <c r="B245" s="22">
        <f t="shared" si="40"/>
        <v>0</v>
      </c>
      <c r="C245" s="22">
        <f t="shared" si="41"/>
        <v>0</v>
      </c>
      <c r="D245" s="22">
        <f t="shared" si="42"/>
        <v>0</v>
      </c>
      <c r="E245" s="22">
        <f t="shared" si="43"/>
        <v>0</v>
      </c>
      <c r="F245" s="24">
        <f t="shared" si="44"/>
        <v>0</v>
      </c>
    </row>
    <row r="246" spans="1:8" ht="24" customHeight="1" x14ac:dyDescent="0.25">
      <c r="A246" s="25" t="s">
        <v>35</v>
      </c>
      <c r="B246" s="26">
        <f t="shared" si="40"/>
        <v>0</v>
      </c>
      <c r="C246" s="26">
        <f t="shared" si="41"/>
        <v>0</v>
      </c>
      <c r="D246" s="26">
        <f t="shared" si="42"/>
        <v>0</v>
      </c>
      <c r="E246" s="26">
        <f t="shared" si="43"/>
        <v>0</v>
      </c>
      <c r="F246" s="28">
        <f t="shared" si="44"/>
        <v>0</v>
      </c>
    </row>
    <row r="247" spans="1:8" ht="24" customHeight="1" x14ac:dyDescent="0.25">
      <c r="A247" s="12" t="s">
        <v>22</v>
      </c>
      <c r="B247" s="13">
        <f t="shared" si="40"/>
        <v>0</v>
      </c>
      <c r="C247" s="13">
        <f t="shared" si="41"/>
        <v>0</v>
      </c>
      <c r="D247" s="13">
        <f t="shared" si="42"/>
        <v>0</v>
      </c>
      <c r="E247" s="13">
        <f t="shared" si="43"/>
        <v>0</v>
      </c>
      <c r="F247" s="20">
        <f t="shared" si="44"/>
        <v>0</v>
      </c>
    </row>
    <row r="248" spans="1:8" ht="24" customHeight="1" x14ac:dyDescent="0.25">
      <c r="A248" s="21" t="s">
        <v>23</v>
      </c>
      <c r="B248" s="22">
        <f t="shared" si="40"/>
        <v>0</v>
      </c>
      <c r="C248" s="22">
        <f t="shared" si="41"/>
        <v>0</v>
      </c>
      <c r="D248" s="22">
        <f t="shared" si="42"/>
        <v>0</v>
      </c>
      <c r="E248" s="22">
        <f t="shared" si="43"/>
        <v>0</v>
      </c>
      <c r="F248" s="24">
        <f t="shared" si="44"/>
        <v>0</v>
      </c>
    </row>
    <row r="249" spans="1:8" ht="24" customHeight="1" x14ac:dyDescent="0.25">
      <c r="A249" s="7" t="s">
        <v>24</v>
      </c>
      <c r="B249" s="16">
        <f t="shared" si="40"/>
        <v>0</v>
      </c>
      <c r="C249" s="16">
        <f t="shared" si="41"/>
        <v>0</v>
      </c>
      <c r="D249" s="16">
        <f t="shared" si="42"/>
        <v>0</v>
      </c>
      <c r="E249" s="16">
        <f t="shared" si="43"/>
        <v>0</v>
      </c>
      <c r="F249" s="8">
        <f t="shared" si="44"/>
        <v>0</v>
      </c>
      <c r="H249" s="3"/>
    </row>
    <row r="251" spans="1:8" ht="24" customHeight="1" x14ac:dyDescent="0.25">
      <c r="A251" s="333" t="s">
        <v>42</v>
      </c>
      <c r="B251" s="333"/>
      <c r="C251" s="333"/>
      <c r="D251" s="333"/>
      <c r="E251" s="333"/>
      <c r="F251" s="333"/>
      <c r="G251" s="333"/>
      <c r="H251" s="333"/>
    </row>
    <row r="253" spans="1:8" ht="24" customHeight="1" x14ac:dyDescent="0.25">
      <c r="A253" s="335" t="s">
        <v>42</v>
      </c>
      <c r="B253" s="335"/>
      <c r="C253" s="335"/>
      <c r="D253" s="335"/>
      <c r="E253" s="335"/>
    </row>
    <row r="254" spans="1:8" ht="24" customHeight="1" x14ac:dyDescent="0.25">
      <c r="A254" s="48" t="s">
        <v>11</v>
      </c>
      <c r="B254" s="49" t="s">
        <v>94</v>
      </c>
      <c r="C254" s="49" t="s">
        <v>95</v>
      </c>
      <c r="D254" s="49" t="s">
        <v>96</v>
      </c>
      <c r="E254" s="51" t="s">
        <v>41</v>
      </c>
    </row>
    <row r="255" spans="1:8" ht="24" customHeight="1" x14ac:dyDescent="0.25">
      <c r="A255" s="12" t="s">
        <v>19</v>
      </c>
      <c r="B255" s="13">
        <f t="shared" ref="B255:B260" si="45">E110</f>
        <v>0</v>
      </c>
      <c r="C255" s="13">
        <f t="shared" ref="C255:C260" si="46">D152</f>
        <v>0</v>
      </c>
      <c r="D255" s="13">
        <f t="shared" ref="D255:D260" si="47">F244</f>
        <v>0</v>
      </c>
      <c r="E255" s="20">
        <f t="shared" ref="E255:E260" si="48">SUM(B255:D255)</f>
        <v>0</v>
      </c>
    </row>
    <row r="256" spans="1:8" ht="24" customHeight="1" x14ac:dyDescent="0.25">
      <c r="A256" s="21" t="s">
        <v>20</v>
      </c>
      <c r="B256" s="22">
        <f t="shared" si="45"/>
        <v>0</v>
      </c>
      <c r="C256" s="22">
        <f t="shared" si="46"/>
        <v>0</v>
      </c>
      <c r="D256" s="22">
        <f t="shared" si="47"/>
        <v>0</v>
      </c>
      <c r="E256" s="24">
        <f t="shared" si="48"/>
        <v>0</v>
      </c>
    </row>
    <row r="257" spans="1:8" ht="24" customHeight="1" x14ac:dyDescent="0.25">
      <c r="A257" s="73" t="s">
        <v>35</v>
      </c>
      <c r="B257" s="16">
        <f t="shared" si="45"/>
        <v>0</v>
      </c>
      <c r="C257" s="16">
        <f t="shared" si="46"/>
        <v>0</v>
      </c>
      <c r="D257" s="16">
        <f t="shared" si="47"/>
        <v>0</v>
      </c>
      <c r="E257" s="8">
        <f t="shared" si="48"/>
        <v>0</v>
      </c>
    </row>
    <row r="258" spans="1:8" ht="24" customHeight="1" x14ac:dyDescent="0.25">
      <c r="A258" s="5" t="s">
        <v>22</v>
      </c>
      <c r="B258" s="74">
        <f t="shared" si="45"/>
        <v>0</v>
      </c>
      <c r="C258" s="74">
        <f t="shared" si="46"/>
        <v>0</v>
      </c>
      <c r="D258" s="74">
        <f t="shared" si="47"/>
        <v>0</v>
      </c>
      <c r="E258" s="6">
        <f t="shared" si="48"/>
        <v>0</v>
      </c>
    </row>
    <row r="259" spans="1:8" ht="24" customHeight="1" x14ac:dyDescent="0.25">
      <c r="A259" s="21" t="s">
        <v>23</v>
      </c>
      <c r="B259" s="22">
        <f t="shared" si="45"/>
        <v>0</v>
      </c>
      <c r="C259" s="22">
        <f t="shared" si="46"/>
        <v>0</v>
      </c>
      <c r="D259" s="22">
        <f t="shared" si="47"/>
        <v>0</v>
      </c>
      <c r="E259" s="24">
        <f t="shared" si="48"/>
        <v>0</v>
      </c>
    </row>
    <row r="260" spans="1:8" ht="24" customHeight="1" x14ac:dyDescent="0.25">
      <c r="A260" s="7" t="s">
        <v>24</v>
      </c>
      <c r="B260" s="16">
        <f t="shared" si="45"/>
        <v>0</v>
      </c>
      <c r="C260" s="16">
        <f t="shared" si="46"/>
        <v>0</v>
      </c>
      <c r="D260" s="16">
        <f t="shared" si="47"/>
        <v>0</v>
      </c>
      <c r="E260" s="8">
        <f t="shared" si="48"/>
        <v>0</v>
      </c>
      <c r="H260" s="3"/>
    </row>
    <row r="262" spans="1:8" ht="24" customHeight="1" x14ac:dyDescent="0.25">
      <c r="A262" s="333" t="s">
        <v>97</v>
      </c>
      <c r="B262" s="333"/>
      <c r="C262" s="333"/>
      <c r="D262" s="333"/>
      <c r="E262" s="333"/>
      <c r="F262" s="333"/>
      <c r="G262" s="333"/>
      <c r="H262" s="333"/>
    </row>
    <row r="263" spans="1:8" ht="53.25" customHeight="1" x14ac:dyDescent="0.25">
      <c r="A263" s="332" t="s">
        <v>98</v>
      </c>
      <c r="B263" s="332"/>
      <c r="C263" s="332"/>
      <c r="D263" s="332"/>
      <c r="E263" s="332"/>
      <c r="F263" s="332"/>
      <c r="G263" s="332"/>
      <c r="H263" s="332"/>
    </row>
    <row r="265" spans="1:8" ht="16.5" customHeight="1" x14ac:dyDescent="0.25">
      <c r="A265" s="340" t="s">
        <v>99</v>
      </c>
      <c r="B265" s="340"/>
    </row>
    <row r="266" spans="1:8" x14ac:dyDescent="0.25">
      <c r="A266" s="37" t="s">
        <v>100</v>
      </c>
      <c r="B266" s="40" t="s">
        <v>13</v>
      </c>
    </row>
    <row r="267" spans="1:8" ht="31.5" x14ac:dyDescent="0.25">
      <c r="A267" s="75" t="s">
        <v>101</v>
      </c>
      <c r="B267" s="76"/>
    </row>
    <row r="268" spans="1:8" ht="31.5" x14ac:dyDescent="0.25">
      <c r="A268" s="77" t="s">
        <v>102</v>
      </c>
      <c r="B268" s="78">
        <f>B267*45%</f>
        <v>0</v>
      </c>
    </row>
    <row r="269" spans="1:8" ht="31.5" x14ac:dyDescent="0.25">
      <c r="A269" s="77" t="s">
        <v>103</v>
      </c>
      <c r="B269" s="78">
        <f>B267*55%</f>
        <v>0</v>
      </c>
    </row>
    <row r="270" spans="1:8" ht="32.25" customHeight="1" x14ac:dyDescent="0.25">
      <c r="A270" s="79" t="s">
        <v>104</v>
      </c>
      <c r="B270" s="59"/>
    </row>
    <row r="271" spans="1:8" ht="30" customHeight="1" x14ac:dyDescent="0.25">
      <c r="A271" s="80" t="s">
        <v>105</v>
      </c>
      <c r="B271" s="81"/>
    </row>
    <row r="272" spans="1:8" ht="24" customHeight="1" x14ac:dyDescent="0.25">
      <c r="A272" s="37" t="s">
        <v>64</v>
      </c>
      <c r="B272" s="82">
        <f>SUM(B268:B271)</f>
        <v>0</v>
      </c>
      <c r="H272" s="3"/>
    </row>
    <row r="274" spans="1:8" ht="24" customHeight="1" x14ac:dyDescent="0.25">
      <c r="A274" s="334" t="s">
        <v>106</v>
      </c>
      <c r="B274" s="334"/>
      <c r="C274" s="334"/>
      <c r="D274" s="334"/>
      <c r="E274" s="334"/>
      <c r="F274" s="334"/>
      <c r="G274" s="334"/>
      <c r="H274" s="334"/>
    </row>
    <row r="275" spans="1:8" ht="106.5" customHeight="1" x14ac:dyDescent="0.25">
      <c r="A275" s="332" t="s">
        <v>107</v>
      </c>
      <c r="B275" s="332"/>
      <c r="C275" s="332"/>
      <c r="D275" s="332"/>
      <c r="E275" s="332"/>
      <c r="F275" s="332"/>
      <c r="G275" s="332"/>
      <c r="H275" s="332"/>
    </row>
    <row r="277" spans="1:8" ht="24" customHeight="1" x14ac:dyDescent="0.25">
      <c r="A277" s="335" t="s">
        <v>108</v>
      </c>
      <c r="B277" s="335"/>
      <c r="C277" s="335"/>
      <c r="D277" s="335"/>
    </row>
    <row r="278" spans="1:8" ht="30" customHeight="1" x14ac:dyDescent="0.25">
      <c r="A278" s="48" t="s">
        <v>11</v>
      </c>
      <c r="B278" s="49" t="s">
        <v>12</v>
      </c>
      <c r="C278" s="50" t="s">
        <v>45</v>
      </c>
      <c r="D278" s="51" t="s">
        <v>18</v>
      </c>
    </row>
    <row r="279" spans="1:8" ht="24" customHeight="1" x14ac:dyDescent="0.25">
      <c r="A279" s="12" t="s">
        <v>19</v>
      </c>
      <c r="B279" s="13">
        <f t="shared" ref="B279:B284" si="49">G70+(E255-D134)</f>
        <v>0</v>
      </c>
      <c r="C279" s="31">
        <v>12</v>
      </c>
      <c r="D279" s="20">
        <f t="shared" ref="D279:D284" si="50">B279/C279</f>
        <v>0</v>
      </c>
    </row>
    <row r="280" spans="1:8" ht="24" customHeight="1" x14ac:dyDescent="0.25">
      <c r="A280" s="21" t="s">
        <v>20</v>
      </c>
      <c r="B280" s="22">
        <f t="shared" si="49"/>
        <v>0</v>
      </c>
      <c r="C280" s="33">
        <f>C279</f>
        <v>12</v>
      </c>
      <c r="D280" s="24">
        <f t="shared" si="50"/>
        <v>0</v>
      </c>
    </row>
    <row r="281" spans="1:8" ht="24" customHeight="1" x14ac:dyDescent="0.25">
      <c r="A281" s="25" t="s">
        <v>35</v>
      </c>
      <c r="B281" s="26">
        <f t="shared" si="49"/>
        <v>0</v>
      </c>
      <c r="C281" s="43">
        <f>C280</f>
        <v>12</v>
      </c>
      <c r="D281" s="28">
        <f t="shared" si="50"/>
        <v>0</v>
      </c>
    </row>
    <row r="282" spans="1:8" ht="24" customHeight="1" x14ac:dyDescent="0.25">
      <c r="A282" s="12" t="s">
        <v>22</v>
      </c>
      <c r="B282" s="13">
        <f t="shared" si="49"/>
        <v>0</v>
      </c>
      <c r="C282" s="31">
        <f>C281</f>
        <v>12</v>
      </c>
      <c r="D282" s="20">
        <f t="shared" si="50"/>
        <v>0</v>
      </c>
    </row>
    <row r="283" spans="1:8" ht="24" customHeight="1" x14ac:dyDescent="0.25">
      <c r="A283" s="21" t="s">
        <v>23</v>
      </c>
      <c r="B283" s="22">
        <f t="shared" si="49"/>
        <v>0</v>
      </c>
      <c r="C283" s="33">
        <f>C282</f>
        <v>12</v>
      </c>
      <c r="D283" s="24">
        <f t="shared" si="50"/>
        <v>0</v>
      </c>
    </row>
    <row r="284" spans="1:8" ht="33" customHeight="1" x14ac:dyDescent="0.25">
      <c r="A284" s="7" t="s">
        <v>24</v>
      </c>
      <c r="B284" s="16">
        <f t="shared" si="49"/>
        <v>0</v>
      </c>
      <c r="C284" s="35">
        <f>C283</f>
        <v>12</v>
      </c>
      <c r="D284" s="8">
        <f t="shared" si="50"/>
        <v>0</v>
      </c>
    </row>
    <row r="286" spans="1:8" ht="25.5" customHeight="1" x14ac:dyDescent="0.25">
      <c r="A286" s="338" t="s">
        <v>109</v>
      </c>
      <c r="B286" s="338"/>
      <c r="C286" s="338"/>
      <c r="D286" s="338"/>
      <c r="E286" s="83"/>
    </row>
    <row r="287" spans="1:8" ht="28.5" customHeight="1" x14ac:dyDescent="0.25">
      <c r="A287" s="48" t="s">
        <v>11</v>
      </c>
      <c r="B287" s="49" t="s">
        <v>12</v>
      </c>
      <c r="C287" s="84" t="s">
        <v>110</v>
      </c>
      <c r="D287" s="51" t="s">
        <v>18</v>
      </c>
    </row>
    <row r="288" spans="1:8" ht="24" customHeight="1" x14ac:dyDescent="0.25">
      <c r="A288" s="12" t="s">
        <v>19</v>
      </c>
      <c r="B288" s="13">
        <f t="shared" ref="B288:B293" si="51">D143</f>
        <v>0</v>
      </c>
      <c r="C288" s="19">
        <v>0.5</v>
      </c>
      <c r="D288" s="20">
        <f t="shared" ref="D288:D293" si="52">B288*C288</f>
        <v>0</v>
      </c>
    </row>
    <row r="289" spans="1:8" ht="24" customHeight="1" x14ac:dyDescent="0.25">
      <c r="A289" s="21" t="s">
        <v>20</v>
      </c>
      <c r="B289" s="22">
        <f t="shared" si="51"/>
        <v>0</v>
      </c>
      <c r="C289" s="23">
        <v>0.5</v>
      </c>
      <c r="D289" s="24">
        <f t="shared" si="52"/>
        <v>0</v>
      </c>
    </row>
    <row r="290" spans="1:8" ht="24" customHeight="1" x14ac:dyDescent="0.25">
      <c r="A290" s="25" t="s">
        <v>35</v>
      </c>
      <c r="B290" s="26">
        <f t="shared" si="51"/>
        <v>0</v>
      </c>
      <c r="C290" s="27">
        <v>0.5</v>
      </c>
      <c r="D290" s="28">
        <f t="shared" si="52"/>
        <v>0</v>
      </c>
    </row>
    <row r="291" spans="1:8" ht="24" customHeight="1" x14ac:dyDescent="0.25">
      <c r="A291" s="12" t="s">
        <v>22</v>
      </c>
      <c r="B291" s="13">
        <f t="shared" si="51"/>
        <v>0</v>
      </c>
      <c r="C291" s="19">
        <v>0.5</v>
      </c>
      <c r="D291" s="20">
        <f t="shared" si="52"/>
        <v>0</v>
      </c>
    </row>
    <row r="292" spans="1:8" ht="24" customHeight="1" x14ac:dyDescent="0.25">
      <c r="A292" s="21" t="s">
        <v>23</v>
      </c>
      <c r="B292" s="22">
        <f t="shared" si="51"/>
        <v>0</v>
      </c>
      <c r="C292" s="23">
        <v>0.5</v>
      </c>
      <c r="D292" s="24">
        <f t="shared" si="52"/>
        <v>0</v>
      </c>
    </row>
    <row r="293" spans="1:8" ht="24" customHeight="1" x14ac:dyDescent="0.25">
      <c r="A293" s="7" t="s">
        <v>24</v>
      </c>
      <c r="B293" s="16">
        <f t="shared" si="51"/>
        <v>0</v>
      </c>
      <c r="C293" s="29">
        <v>0.5</v>
      </c>
      <c r="D293" s="8">
        <f t="shared" si="52"/>
        <v>0</v>
      </c>
    </row>
    <row r="295" spans="1:8" ht="24" customHeight="1" x14ac:dyDescent="0.25">
      <c r="A295" s="335" t="s">
        <v>111</v>
      </c>
      <c r="B295" s="335"/>
      <c r="C295" s="335"/>
      <c r="D295" s="335"/>
    </row>
    <row r="296" spans="1:8" ht="24" customHeight="1" x14ac:dyDescent="0.25">
      <c r="A296" s="48" t="s">
        <v>11</v>
      </c>
      <c r="B296" s="49" t="s">
        <v>12</v>
      </c>
      <c r="C296" s="49" t="s">
        <v>13</v>
      </c>
      <c r="D296" s="51" t="s">
        <v>18</v>
      </c>
    </row>
    <row r="297" spans="1:8" ht="24" customHeight="1" x14ac:dyDescent="0.25">
      <c r="A297" s="12" t="s">
        <v>19</v>
      </c>
      <c r="B297" s="13">
        <f t="shared" ref="B297:B302" si="53">D279+D288</f>
        <v>0</v>
      </c>
      <c r="C297" s="52">
        <f t="shared" ref="C297:C302" si="54">$B$268</f>
        <v>0</v>
      </c>
      <c r="D297" s="20">
        <f t="shared" ref="D297:D302" si="55">B297*C297</f>
        <v>0</v>
      </c>
    </row>
    <row r="298" spans="1:8" ht="24" customHeight="1" x14ac:dyDescent="0.25">
      <c r="A298" s="21" t="s">
        <v>20</v>
      </c>
      <c r="B298" s="22">
        <f t="shared" si="53"/>
        <v>0</v>
      </c>
      <c r="C298" s="53">
        <f t="shared" si="54"/>
        <v>0</v>
      </c>
      <c r="D298" s="24">
        <f t="shared" si="55"/>
        <v>0</v>
      </c>
    </row>
    <row r="299" spans="1:8" ht="24" customHeight="1" x14ac:dyDescent="0.25">
      <c r="A299" s="25" t="s">
        <v>35</v>
      </c>
      <c r="B299" s="26">
        <f t="shared" si="53"/>
        <v>0</v>
      </c>
      <c r="C299" s="54">
        <f t="shared" si="54"/>
        <v>0</v>
      </c>
      <c r="D299" s="28">
        <f t="shared" si="55"/>
        <v>0</v>
      </c>
    </row>
    <row r="300" spans="1:8" ht="24" customHeight="1" x14ac:dyDescent="0.25">
      <c r="A300" s="12" t="s">
        <v>22</v>
      </c>
      <c r="B300" s="13">
        <f t="shared" si="53"/>
        <v>0</v>
      </c>
      <c r="C300" s="52">
        <f t="shared" si="54"/>
        <v>0</v>
      </c>
      <c r="D300" s="20">
        <f t="shared" si="55"/>
        <v>0</v>
      </c>
    </row>
    <row r="301" spans="1:8" ht="24" customHeight="1" x14ac:dyDescent="0.25">
      <c r="A301" s="21" t="s">
        <v>23</v>
      </c>
      <c r="B301" s="22">
        <f t="shared" si="53"/>
        <v>0</v>
      </c>
      <c r="C301" s="53">
        <f t="shared" si="54"/>
        <v>0</v>
      </c>
      <c r="D301" s="24">
        <f t="shared" si="55"/>
        <v>0</v>
      </c>
    </row>
    <row r="302" spans="1:8" ht="24" customHeight="1" x14ac:dyDescent="0.25">
      <c r="A302" s="7" t="s">
        <v>24</v>
      </c>
      <c r="B302" s="16">
        <f t="shared" si="53"/>
        <v>0</v>
      </c>
      <c r="C302" s="55">
        <f t="shared" si="54"/>
        <v>0</v>
      </c>
      <c r="D302" s="8">
        <f t="shared" si="55"/>
        <v>0</v>
      </c>
      <c r="H302" s="3"/>
    </row>
    <row r="304" spans="1:8" ht="24" customHeight="1" x14ac:dyDescent="0.25">
      <c r="A304" s="334" t="s">
        <v>112</v>
      </c>
      <c r="B304" s="334"/>
      <c r="C304" s="334"/>
      <c r="D304" s="334"/>
      <c r="E304" s="334"/>
      <c r="F304" s="334"/>
      <c r="G304" s="334"/>
      <c r="H304" s="334"/>
    </row>
    <row r="305" spans="1:8" ht="101.25" customHeight="1" x14ac:dyDescent="0.25">
      <c r="A305" s="332" t="s">
        <v>113</v>
      </c>
      <c r="B305" s="332"/>
      <c r="C305" s="332"/>
      <c r="D305" s="332"/>
      <c r="E305" s="332"/>
      <c r="F305" s="332"/>
      <c r="G305" s="332"/>
      <c r="H305" s="332"/>
    </row>
    <row r="307" spans="1:8" ht="24" customHeight="1" x14ac:dyDescent="0.25">
      <c r="A307" s="335" t="s">
        <v>114</v>
      </c>
      <c r="B307" s="335"/>
      <c r="C307" s="335"/>
      <c r="D307" s="335"/>
    </row>
    <row r="308" spans="1:8" ht="33" customHeight="1" x14ac:dyDescent="0.25">
      <c r="A308" s="48" t="s">
        <v>11</v>
      </c>
      <c r="B308" s="49" t="s">
        <v>12</v>
      </c>
      <c r="C308" s="50" t="s">
        <v>45</v>
      </c>
      <c r="D308" s="51" t="s">
        <v>18</v>
      </c>
    </row>
    <row r="309" spans="1:8" ht="24" customHeight="1" x14ac:dyDescent="0.25">
      <c r="A309" s="12" t="s">
        <v>19</v>
      </c>
      <c r="B309" s="13">
        <f t="shared" ref="B309:B314" si="56">G70+E255</f>
        <v>0</v>
      </c>
      <c r="C309" s="31">
        <v>12</v>
      </c>
      <c r="D309" s="20">
        <f t="shared" ref="D309:D314" si="57">B309/C309</f>
        <v>0</v>
      </c>
    </row>
    <row r="310" spans="1:8" ht="24" customHeight="1" x14ac:dyDescent="0.25">
      <c r="A310" s="21" t="s">
        <v>20</v>
      </c>
      <c r="B310" s="22">
        <f t="shared" si="56"/>
        <v>0</v>
      </c>
      <c r="C310" s="33">
        <v>12</v>
      </c>
      <c r="D310" s="24">
        <f t="shared" si="57"/>
        <v>0</v>
      </c>
    </row>
    <row r="311" spans="1:8" ht="24" customHeight="1" x14ac:dyDescent="0.25">
      <c r="A311" s="25" t="s">
        <v>35</v>
      </c>
      <c r="B311" s="26">
        <f t="shared" si="56"/>
        <v>0</v>
      </c>
      <c r="C311" s="43">
        <v>12</v>
      </c>
      <c r="D311" s="28">
        <f t="shared" si="57"/>
        <v>0</v>
      </c>
    </row>
    <row r="312" spans="1:8" ht="24" customHeight="1" x14ac:dyDescent="0.25">
      <c r="A312" s="12" t="s">
        <v>22</v>
      </c>
      <c r="B312" s="13">
        <f t="shared" si="56"/>
        <v>0</v>
      </c>
      <c r="C312" s="31">
        <v>12</v>
      </c>
      <c r="D312" s="20">
        <f t="shared" si="57"/>
        <v>0</v>
      </c>
    </row>
    <row r="313" spans="1:8" ht="24" customHeight="1" x14ac:dyDescent="0.25">
      <c r="A313" s="21" t="s">
        <v>23</v>
      </c>
      <c r="B313" s="22">
        <f t="shared" si="56"/>
        <v>0</v>
      </c>
      <c r="C313" s="33">
        <v>12</v>
      </c>
      <c r="D313" s="24">
        <f t="shared" si="57"/>
        <v>0</v>
      </c>
    </row>
    <row r="314" spans="1:8" ht="36.75" customHeight="1" x14ac:dyDescent="0.25">
      <c r="A314" s="7" t="s">
        <v>24</v>
      </c>
      <c r="B314" s="16">
        <f t="shared" si="56"/>
        <v>0</v>
      </c>
      <c r="C314" s="35">
        <v>12</v>
      </c>
      <c r="D314" s="8">
        <f t="shared" si="57"/>
        <v>0</v>
      </c>
    </row>
    <row r="316" spans="1:8" ht="31.5" customHeight="1" x14ac:dyDescent="0.25">
      <c r="A316" s="338" t="s">
        <v>115</v>
      </c>
      <c r="B316" s="338"/>
      <c r="C316" s="338"/>
      <c r="D316" s="338"/>
    </row>
    <row r="317" spans="1:8" ht="34.5" customHeight="1" x14ac:dyDescent="0.25">
      <c r="A317" s="48" t="s">
        <v>11</v>
      </c>
      <c r="B317" s="49" t="s">
        <v>12</v>
      </c>
      <c r="C317" s="84" t="s">
        <v>110</v>
      </c>
      <c r="D317" s="51" t="s">
        <v>18</v>
      </c>
    </row>
    <row r="318" spans="1:8" ht="24" customHeight="1" x14ac:dyDescent="0.25">
      <c r="A318" s="12" t="s">
        <v>19</v>
      </c>
      <c r="B318" s="13">
        <f t="shared" ref="B318:B323" si="58">D143</f>
        <v>0</v>
      </c>
      <c r="C318" s="19">
        <v>0.5</v>
      </c>
      <c r="D318" s="20">
        <f t="shared" ref="D318:D323" si="59">B318*C318</f>
        <v>0</v>
      </c>
    </row>
    <row r="319" spans="1:8" ht="24" customHeight="1" x14ac:dyDescent="0.25">
      <c r="A319" s="21" t="s">
        <v>20</v>
      </c>
      <c r="B319" s="22">
        <f t="shared" si="58"/>
        <v>0</v>
      </c>
      <c r="C319" s="23">
        <v>0.5</v>
      </c>
      <c r="D319" s="24">
        <f t="shared" si="59"/>
        <v>0</v>
      </c>
    </row>
    <row r="320" spans="1:8" ht="24" customHeight="1" x14ac:dyDescent="0.25">
      <c r="A320" s="25" t="s">
        <v>35</v>
      </c>
      <c r="B320" s="26">
        <f t="shared" si="58"/>
        <v>0</v>
      </c>
      <c r="C320" s="27">
        <v>0.5</v>
      </c>
      <c r="D320" s="28">
        <f t="shared" si="59"/>
        <v>0</v>
      </c>
    </row>
    <row r="321" spans="1:8" ht="24" customHeight="1" x14ac:dyDescent="0.25">
      <c r="A321" s="12" t="s">
        <v>22</v>
      </c>
      <c r="B321" s="13">
        <f t="shared" si="58"/>
        <v>0</v>
      </c>
      <c r="C321" s="19">
        <v>0.5</v>
      </c>
      <c r="D321" s="20">
        <f t="shared" si="59"/>
        <v>0</v>
      </c>
    </row>
    <row r="322" spans="1:8" ht="24" customHeight="1" x14ac:dyDescent="0.25">
      <c r="A322" s="21" t="s">
        <v>23</v>
      </c>
      <c r="B322" s="22">
        <f t="shared" si="58"/>
        <v>0</v>
      </c>
      <c r="C322" s="23">
        <v>0.5</v>
      </c>
      <c r="D322" s="24">
        <f t="shared" si="59"/>
        <v>0</v>
      </c>
    </row>
    <row r="323" spans="1:8" ht="24" customHeight="1" x14ac:dyDescent="0.25">
      <c r="A323" s="7" t="s">
        <v>24</v>
      </c>
      <c r="B323" s="16">
        <f t="shared" si="58"/>
        <v>0</v>
      </c>
      <c r="C323" s="29">
        <v>0.5</v>
      </c>
      <c r="D323" s="8">
        <f t="shared" si="59"/>
        <v>0</v>
      </c>
    </row>
    <row r="325" spans="1:8" ht="24" customHeight="1" x14ac:dyDescent="0.25">
      <c r="A325" s="335" t="s">
        <v>116</v>
      </c>
      <c r="B325" s="335"/>
      <c r="C325" s="335"/>
      <c r="D325" s="335"/>
    </row>
    <row r="326" spans="1:8" ht="24" customHeight="1" x14ac:dyDescent="0.25">
      <c r="A326" s="48" t="s">
        <v>11</v>
      </c>
      <c r="B326" s="49" t="s">
        <v>12</v>
      </c>
      <c r="C326" s="49" t="s">
        <v>13</v>
      </c>
      <c r="D326" s="51" t="s">
        <v>18</v>
      </c>
    </row>
    <row r="327" spans="1:8" ht="24" customHeight="1" x14ac:dyDescent="0.25">
      <c r="A327" s="12" t="s">
        <v>19</v>
      </c>
      <c r="B327" s="13">
        <f t="shared" ref="B327:B332" si="60">D309+D318</f>
        <v>0</v>
      </c>
      <c r="C327" s="52">
        <f t="shared" ref="C327:C332" si="61">$B$269</f>
        <v>0</v>
      </c>
      <c r="D327" s="20">
        <f t="shared" ref="D327:D332" si="62">B327*C327</f>
        <v>0</v>
      </c>
    </row>
    <row r="328" spans="1:8" ht="24" customHeight="1" x14ac:dyDescent="0.25">
      <c r="A328" s="21" t="s">
        <v>20</v>
      </c>
      <c r="B328" s="22">
        <f t="shared" si="60"/>
        <v>0</v>
      </c>
      <c r="C328" s="53">
        <f t="shared" si="61"/>
        <v>0</v>
      </c>
      <c r="D328" s="24">
        <f t="shared" si="62"/>
        <v>0</v>
      </c>
    </row>
    <row r="329" spans="1:8" ht="24" customHeight="1" x14ac:dyDescent="0.25">
      <c r="A329" s="7" t="s">
        <v>35</v>
      </c>
      <c r="B329" s="16">
        <f t="shared" si="60"/>
        <v>0</v>
      </c>
      <c r="C329" s="55">
        <f t="shared" si="61"/>
        <v>0</v>
      </c>
      <c r="D329" s="8">
        <f t="shared" si="62"/>
        <v>0</v>
      </c>
    </row>
    <row r="330" spans="1:8" ht="24" customHeight="1" x14ac:dyDescent="0.25">
      <c r="A330" s="12" t="s">
        <v>22</v>
      </c>
      <c r="B330" s="13">
        <f t="shared" si="60"/>
        <v>0</v>
      </c>
      <c r="C330" s="52">
        <f t="shared" si="61"/>
        <v>0</v>
      </c>
      <c r="D330" s="20">
        <f t="shared" si="62"/>
        <v>0</v>
      </c>
    </row>
    <row r="331" spans="1:8" ht="24" customHeight="1" x14ac:dyDescent="0.25">
      <c r="A331" s="21" t="s">
        <v>23</v>
      </c>
      <c r="B331" s="22">
        <f t="shared" si="60"/>
        <v>0</v>
      </c>
      <c r="C331" s="53">
        <f t="shared" si="61"/>
        <v>0</v>
      </c>
      <c r="D331" s="24">
        <f t="shared" si="62"/>
        <v>0</v>
      </c>
    </row>
    <row r="332" spans="1:8" ht="24" customHeight="1" x14ac:dyDescent="0.25">
      <c r="A332" s="7" t="s">
        <v>24</v>
      </c>
      <c r="B332" s="16">
        <f t="shared" si="60"/>
        <v>0</v>
      </c>
      <c r="C332" s="55">
        <f t="shared" si="61"/>
        <v>0</v>
      </c>
      <c r="D332" s="8">
        <f t="shared" si="62"/>
        <v>0</v>
      </c>
      <c r="H332" s="3"/>
    </row>
    <row r="334" spans="1:8" ht="24" customHeight="1" x14ac:dyDescent="0.25">
      <c r="A334" s="334" t="s">
        <v>117</v>
      </c>
      <c r="B334" s="334"/>
      <c r="C334" s="334"/>
      <c r="D334" s="334"/>
      <c r="E334" s="334"/>
      <c r="F334" s="334"/>
      <c r="G334" s="334"/>
      <c r="H334" s="334"/>
    </row>
    <row r="335" spans="1:8" ht="75" customHeight="1" x14ac:dyDescent="0.25">
      <c r="A335" s="341" t="s">
        <v>118</v>
      </c>
      <c r="B335" s="341"/>
      <c r="C335" s="341"/>
      <c r="D335" s="341"/>
      <c r="E335" s="341"/>
      <c r="F335" s="341"/>
      <c r="G335" s="341"/>
      <c r="H335" s="341"/>
    </row>
    <row r="336" spans="1:8" ht="20.25" customHeight="1" x14ac:dyDescent="0.25"/>
    <row r="337" spans="1:5" ht="24" customHeight="1" x14ac:dyDescent="0.25">
      <c r="A337" s="335" t="s">
        <v>119</v>
      </c>
      <c r="B337" s="335"/>
      <c r="C337" s="335"/>
      <c r="D337" s="335"/>
      <c r="E337" s="335"/>
    </row>
    <row r="338" spans="1:5" ht="46.5" customHeight="1" x14ac:dyDescent="0.25">
      <c r="A338" s="48" t="s">
        <v>11</v>
      </c>
      <c r="B338" s="50" t="s">
        <v>120</v>
      </c>
      <c r="C338" s="50" t="s">
        <v>121</v>
      </c>
      <c r="D338" s="50" t="s">
        <v>122</v>
      </c>
      <c r="E338" s="51" t="s">
        <v>18</v>
      </c>
    </row>
    <row r="339" spans="1:5" ht="24" customHeight="1" x14ac:dyDescent="0.25">
      <c r="A339" s="12" t="s">
        <v>19</v>
      </c>
      <c r="B339" s="85">
        <f t="shared" ref="B339:B344" si="63">-D83</f>
        <v>0</v>
      </c>
      <c r="C339" s="85">
        <f t="shared" ref="C339:C344" si="64">-D92</f>
        <v>0</v>
      </c>
      <c r="D339" s="85">
        <f t="shared" ref="D339:D344" si="65">-E101</f>
        <v>0</v>
      </c>
      <c r="E339" s="86">
        <f t="shared" ref="E339:E344" si="66">SUM(B339:D339)</f>
        <v>0</v>
      </c>
    </row>
    <row r="340" spans="1:5" ht="24" customHeight="1" x14ac:dyDescent="0.25">
      <c r="A340" s="21" t="s">
        <v>20</v>
      </c>
      <c r="B340" s="87">
        <f t="shared" si="63"/>
        <v>0</v>
      </c>
      <c r="C340" s="87">
        <f t="shared" si="64"/>
        <v>0</v>
      </c>
      <c r="D340" s="87">
        <f t="shared" si="65"/>
        <v>0</v>
      </c>
      <c r="E340" s="88">
        <f t="shared" si="66"/>
        <v>0</v>
      </c>
    </row>
    <row r="341" spans="1:5" ht="24" customHeight="1" x14ac:dyDescent="0.25">
      <c r="A341" s="25" t="s">
        <v>35</v>
      </c>
      <c r="B341" s="89">
        <f t="shared" si="63"/>
        <v>0</v>
      </c>
      <c r="C341" s="89">
        <f t="shared" si="64"/>
        <v>0</v>
      </c>
      <c r="D341" s="89">
        <f t="shared" si="65"/>
        <v>0</v>
      </c>
      <c r="E341" s="90">
        <f t="shared" si="66"/>
        <v>0</v>
      </c>
    </row>
    <row r="342" spans="1:5" ht="24" customHeight="1" x14ac:dyDescent="0.25">
      <c r="A342" s="12" t="s">
        <v>22</v>
      </c>
      <c r="B342" s="85">
        <f t="shared" si="63"/>
        <v>0</v>
      </c>
      <c r="C342" s="85">
        <f t="shared" si="64"/>
        <v>0</v>
      </c>
      <c r="D342" s="85">
        <f t="shared" si="65"/>
        <v>0</v>
      </c>
      <c r="E342" s="86">
        <f t="shared" si="66"/>
        <v>0</v>
      </c>
    </row>
    <row r="343" spans="1:5" ht="24" customHeight="1" x14ac:dyDescent="0.25">
      <c r="A343" s="21" t="s">
        <v>23</v>
      </c>
      <c r="B343" s="87">
        <f t="shared" si="63"/>
        <v>0</v>
      </c>
      <c r="C343" s="87">
        <f t="shared" si="64"/>
        <v>0</v>
      </c>
      <c r="D343" s="87">
        <f t="shared" si="65"/>
        <v>0</v>
      </c>
      <c r="E343" s="88">
        <f t="shared" si="66"/>
        <v>0</v>
      </c>
    </row>
    <row r="344" spans="1:5" ht="24" customHeight="1" x14ac:dyDescent="0.25">
      <c r="A344" s="7" t="s">
        <v>24</v>
      </c>
      <c r="B344" s="91">
        <f t="shared" si="63"/>
        <v>0</v>
      </c>
      <c r="C344" s="91">
        <f t="shared" si="64"/>
        <v>0</v>
      </c>
      <c r="D344" s="91">
        <f t="shared" si="65"/>
        <v>0</v>
      </c>
      <c r="E344" s="92">
        <f t="shared" si="66"/>
        <v>0</v>
      </c>
    </row>
    <row r="346" spans="1:5" ht="24" customHeight="1" x14ac:dyDescent="0.25">
      <c r="A346" s="335" t="s">
        <v>123</v>
      </c>
      <c r="B346" s="335"/>
      <c r="C346" s="335"/>
      <c r="D346" s="335"/>
    </row>
    <row r="347" spans="1:5" ht="24" customHeight="1" x14ac:dyDescent="0.25">
      <c r="A347" s="48" t="s">
        <v>11</v>
      </c>
      <c r="B347" s="49" t="s">
        <v>27</v>
      </c>
      <c r="C347" s="49" t="s">
        <v>13</v>
      </c>
      <c r="D347" s="51" t="s">
        <v>18</v>
      </c>
    </row>
    <row r="348" spans="1:5" ht="24" customHeight="1" x14ac:dyDescent="0.25">
      <c r="A348" s="12" t="s">
        <v>19</v>
      </c>
      <c r="B348" s="85">
        <f t="shared" ref="B348:B353" si="67">E339</f>
        <v>0</v>
      </c>
      <c r="C348" s="52">
        <f t="shared" ref="C348:C353" si="68">$B$270</f>
        <v>0</v>
      </c>
      <c r="D348" s="86">
        <f t="shared" ref="D348:D353" si="69">B348*C348</f>
        <v>0</v>
      </c>
    </row>
    <row r="349" spans="1:5" ht="24" customHeight="1" x14ac:dyDescent="0.25">
      <c r="A349" s="21" t="s">
        <v>20</v>
      </c>
      <c r="B349" s="87">
        <f t="shared" si="67"/>
        <v>0</v>
      </c>
      <c r="C349" s="53">
        <f t="shared" si="68"/>
        <v>0</v>
      </c>
      <c r="D349" s="88">
        <f t="shared" si="69"/>
        <v>0</v>
      </c>
    </row>
    <row r="350" spans="1:5" ht="24" customHeight="1" x14ac:dyDescent="0.25">
      <c r="A350" s="7" t="s">
        <v>35</v>
      </c>
      <c r="B350" s="91">
        <f t="shared" si="67"/>
        <v>0</v>
      </c>
      <c r="C350" s="55">
        <f t="shared" si="68"/>
        <v>0</v>
      </c>
      <c r="D350" s="92">
        <f t="shared" si="69"/>
        <v>0</v>
      </c>
    </row>
    <row r="351" spans="1:5" ht="24" customHeight="1" x14ac:dyDescent="0.25">
      <c r="A351" s="12" t="s">
        <v>22</v>
      </c>
      <c r="B351" s="85">
        <f t="shared" si="67"/>
        <v>0</v>
      </c>
      <c r="C351" s="52">
        <f t="shared" si="68"/>
        <v>0</v>
      </c>
      <c r="D351" s="86">
        <f t="shared" si="69"/>
        <v>0</v>
      </c>
    </row>
    <row r="352" spans="1:5" ht="24" customHeight="1" x14ac:dyDescent="0.25">
      <c r="A352" s="21" t="s">
        <v>23</v>
      </c>
      <c r="B352" s="87">
        <f t="shared" si="67"/>
        <v>0</v>
      </c>
      <c r="C352" s="53">
        <f t="shared" si="68"/>
        <v>0</v>
      </c>
      <c r="D352" s="88">
        <f t="shared" si="69"/>
        <v>0</v>
      </c>
    </row>
    <row r="353" spans="1:8" ht="24" customHeight="1" x14ac:dyDescent="0.25">
      <c r="A353" s="7" t="s">
        <v>24</v>
      </c>
      <c r="B353" s="91">
        <f t="shared" si="67"/>
        <v>0</v>
      </c>
      <c r="C353" s="55">
        <f t="shared" si="68"/>
        <v>0</v>
      </c>
      <c r="D353" s="92">
        <f t="shared" si="69"/>
        <v>0</v>
      </c>
      <c r="H353" s="3"/>
    </row>
    <row r="355" spans="1:8" ht="24" customHeight="1" x14ac:dyDescent="0.25">
      <c r="A355" s="333" t="s">
        <v>97</v>
      </c>
      <c r="B355" s="333"/>
      <c r="C355" s="333"/>
      <c r="D355" s="333"/>
      <c r="E355" s="333"/>
      <c r="F355" s="333"/>
      <c r="G355" s="333"/>
      <c r="H355" s="333"/>
    </row>
    <row r="357" spans="1:8" ht="24" customHeight="1" x14ac:dyDescent="0.25">
      <c r="A357" s="335" t="s">
        <v>97</v>
      </c>
      <c r="B357" s="335"/>
      <c r="C357" s="335"/>
      <c r="D357" s="335"/>
      <c r="E357" s="335"/>
    </row>
    <row r="358" spans="1:8" ht="24" customHeight="1" x14ac:dyDescent="0.25">
      <c r="A358" s="48" t="s">
        <v>11</v>
      </c>
      <c r="B358" s="49" t="s">
        <v>124</v>
      </c>
      <c r="C358" s="49" t="s">
        <v>125</v>
      </c>
      <c r="D358" s="49" t="s">
        <v>126</v>
      </c>
      <c r="E358" s="51" t="s">
        <v>41</v>
      </c>
    </row>
    <row r="359" spans="1:8" ht="24" customHeight="1" x14ac:dyDescent="0.25">
      <c r="A359" s="12" t="s">
        <v>19</v>
      </c>
      <c r="B359" s="13">
        <f t="shared" ref="B359:B364" si="70">D297</f>
        <v>0</v>
      </c>
      <c r="C359" s="13">
        <f t="shared" ref="C359:C364" si="71">D327</f>
        <v>0</v>
      </c>
      <c r="D359" s="85">
        <f t="shared" ref="D359:D364" si="72">D348</f>
        <v>0</v>
      </c>
      <c r="E359" s="20">
        <f t="shared" ref="E359:E364" si="73">SUM(B359:D359)</f>
        <v>0</v>
      </c>
    </row>
    <row r="360" spans="1:8" ht="24" customHeight="1" x14ac:dyDescent="0.25">
      <c r="A360" s="21" t="s">
        <v>20</v>
      </c>
      <c r="B360" s="22">
        <f t="shared" si="70"/>
        <v>0</v>
      </c>
      <c r="C360" s="22">
        <f t="shared" si="71"/>
        <v>0</v>
      </c>
      <c r="D360" s="87">
        <f t="shared" si="72"/>
        <v>0</v>
      </c>
      <c r="E360" s="24">
        <f t="shared" si="73"/>
        <v>0</v>
      </c>
    </row>
    <row r="361" spans="1:8" ht="24" customHeight="1" x14ac:dyDescent="0.25">
      <c r="A361" s="25" t="s">
        <v>35</v>
      </c>
      <c r="B361" s="26">
        <f t="shared" si="70"/>
        <v>0</v>
      </c>
      <c r="C361" s="26">
        <f t="shared" si="71"/>
        <v>0</v>
      </c>
      <c r="D361" s="89">
        <f t="shared" si="72"/>
        <v>0</v>
      </c>
      <c r="E361" s="28">
        <f t="shared" si="73"/>
        <v>0</v>
      </c>
    </row>
    <row r="362" spans="1:8" ht="24" customHeight="1" x14ac:dyDescent="0.25">
      <c r="A362" s="12" t="s">
        <v>22</v>
      </c>
      <c r="B362" s="13">
        <f t="shared" si="70"/>
        <v>0</v>
      </c>
      <c r="C362" s="13">
        <f t="shared" si="71"/>
        <v>0</v>
      </c>
      <c r="D362" s="85">
        <f t="shared" si="72"/>
        <v>0</v>
      </c>
      <c r="E362" s="20">
        <f t="shared" si="73"/>
        <v>0</v>
      </c>
    </row>
    <row r="363" spans="1:8" ht="24" customHeight="1" x14ac:dyDescent="0.25">
      <c r="A363" s="21" t="s">
        <v>23</v>
      </c>
      <c r="B363" s="22">
        <f t="shared" si="70"/>
        <v>0</v>
      </c>
      <c r="C363" s="22">
        <f t="shared" si="71"/>
        <v>0</v>
      </c>
      <c r="D363" s="87">
        <f t="shared" si="72"/>
        <v>0</v>
      </c>
      <c r="E363" s="24">
        <f t="shared" si="73"/>
        <v>0</v>
      </c>
    </row>
    <row r="364" spans="1:8" ht="24" customHeight="1" x14ac:dyDescent="0.25">
      <c r="A364" s="7" t="s">
        <v>24</v>
      </c>
      <c r="B364" s="16">
        <f t="shared" si="70"/>
        <v>0</v>
      </c>
      <c r="C364" s="16">
        <f t="shared" si="71"/>
        <v>0</v>
      </c>
      <c r="D364" s="91">
        <f t="shared" si="72"/>
        <v>0</v>
      </c>
      <c r="E364" s="8">
        <f t="shared" si="73"/>
        <v>0</v>
      </c>
      <c r="H364" s="3"/>
    </row>
    <row r="366" spans="1:8" ht="24" customHeight="1" x14ac:dyDescent="0.25">
      <c r="A366" s="333" t="s">
        <v>127</v>
      </c>
      <c r="B366" s="333"/>
      <c r="C366" s="333"/>
      <c r="D366" s="333"/>
      <c r="E366" s="333"/>
      <c r="F366" s="333"/>
      <c r="G366" s="333"/>
      <c r="H366" s="333"/>
    </row>
    <row r="367" spans="1:8" ht="144" customHeight="1" x14ac:dyDescent="0.25">
      <c r="A367" s="332" t="s">
        <v>128</v>
      </c>
      <c r="B367" s="332"/>
      <c r="C367" s="332"/>
      <c r="D367" s="332"/>
      <c r="E367" s="332"/>
      <c r="F367" s="332"/>
      <c r="G367" s="332"/>
      <c r="H367" s="332"/>
    </row>
    <row r="369" spans="1:7" ht="24" customHeight="1" x14ac:dyDescent="0.25">
      <c r="A369" s="338" t="s">
        <v>129</v>
      </c>
      <c r="B369" s="338"/>
      <c r="C369" s="338"/>
      <c r="D369" s="338"/>
      <c r="E369" s="338"/>
      <c r="F369" s="338"/>
      <c r="G369" s="338"/>
    </row>
    <row r="370" spans="1:7" ht="16.5" customHeight="1" x14ac:dyDescent="0.25">
      <c r="A370" s="338" t="s">
        <v>130</v>
      </c>
      <c r="B370" s="338"/>
      <c r="C370" s="338"/>
      <c r="D370" s="338"/>
      <c r="E370" s="338"/>
      <c r="F370" s="338"/>
      <c r="G370" s="338"/>
    </row>
    <row r="371" spans="1:7" ht="24" customHeight="1" x14ac:dyDescent="0.25">
      <c r="A371" s="338" t="s">
        <v>11</v>
      </c>
      <c r="B371" s="338" t="s">
        <v>131</v>
      </c>
      <c r="C371" s="338" t="s">
        <v>132</v>
      </c>
      <c r="D371" s="93" t="s">
        <v>133</v>
      </c>
      <c r="E371" s="94"/>
      <c r="F371" s="93" t="s">
        <v>134</v>
      </c>
      <c r="G371" s="94"/>
    </row>
    <row r="372" spans="1:7" ht="31.5" customHeight="1" x14ac:dyDescent="0.25">
      <c r="A372" s="338"/>
      <c r="B372" s="338"/>
      <c r="C372" s="338"/>
      <c r="D372" s="46" t="s">
        <v>135</v>
      </c>
      <c r="E372" s="46" t="s">
        <v>136</v>
      </c>
      <c r="F372" s="46" t="s">
        <v>135</v>
      </c>
      <c r="G372" s="46" t="s">
        <v>136</v>
      </c>
    </row>
    <row r="373" spans="1:7" ht="24" customHeight="1" x14ac:dyDescent="0.25">
      <c r="A373" s="95" t="s">
        <v>137</v>
      </c>
      <c r="B373" s="96"/>
      <c r="C373" s="97">
        <v>30</v>
      </c>
      <c r="D373" s="98">
        <v>0.5</v>
      </c>
      <c r="E373" s="99">
        <f t="shared" ref="E373:E384" si="74">(B373*C373)*D373</f>
        <v>0</v>
      </c>
      <c r="F373" s="100">
        <f>(252/365)</f>
        <v>0.69041095890410964</v>
      </c>
      <c r="G373" s="99">
        <f t="shared" ref="G373:G384" si="75">(B373*C373)*F373</f>
        <v>0</v>
      </c>
    </row>
    <row r="374" spans="1:7" ht="24" customHeight="1" x14ac:dyDescent="0.25">
      <c r="A374" s="79" t="s">
        <v>138</v>
      </c>
      <c r="B374" s="101"/>
      <c r="C374" s="102">
        <v>1</v>
      </c>
      <c r="D374" s="103">
        <v>1</v>
      </c>
      <c r="E374" s="104">
        <f t="shared" si="74"/>
        <v>0</v>
      </c>
      <c r="F374" s="105">
        <v>1</v>
      </c>
      <c r="G374" s="104">
        <f t="shared" si="75"/>
        <v>0</v>
      </c>
    </row>
    <row r="375" spans="1:7" ht="24" customHeight="1" x14ac:dyDescent="0.25">
      <c r="A375" s="79" t="s">
        <v>139</v>
      </c>
      <c r="B375" s="101"/>
      <c r="C375" s="102">
        <v>15</v>
      </c>
      <c r="D375" s="103">
        <v>0.5</v>
      </c>
      <c r="E375" s="104">
        <f t="shared" si="74"/>
        <v>0</v>
      </c>
      <c r="F375" s="105">
        <f>(252/365)</f>
        <v>0.69041095890410964</v>
      </c>
      <c r="G375" s="104">
        <f t="shared" si="75"/>
        <v>0</v>
      </c>
    </row>
    <row r="376" spans="1:7" ht="24" customHeight="1" x14ac:dyDescent="0.25">
      <c r="A376" s="79" t="s">
        <v>140</v>
      </c>
      <c r="B376" s="101"/>
      <c r="C376" s="102">
        <v>5</v>
      </c>
      <c r="D376" s="103">
        <v>0.5</v>
      </c>
      <c r="E376" s="104">
        <f t="shared" si="74"/>
        <v>0</v>
      </c>
      <c r="F376" s="105">
        <f>(252/365)</f>
        <v>0.69041095890410964</v>
      </c>
      <c r="G376" s="104">
        <f t="shared" si="75"/>
        <v>0</v>
      </c>
    </row>
    <row r="377" spans="1:7" ht="24" customHeight="1" x14ac:dyDescent="0.25">
      <c r="A377" s="79" t="s">
        <v>141</v>
      </c>
      <c r="B377" s="101"/>
      <c r="C377" s="102">
        <v>2</v>
      </c>
      <c r="D377" s="103">
        <v>1</v>
      </c>
      <c r="E377" s="104">
        <f t="shared" si="74"/>
        <v>0</v>
      </c>
      <c r="F377" s="105">
        <v>1</v>
      </c>
      <c r="G377" s="104">
        <f t="shared" si="75"/>
        <v>0</v>
      </c>
    </row>
    <row r="378" spans="1:7" ht="24" customHeight="1" x14ac:dyDescent="0.25">
      <c r="A378" s="79" t="s">
        <v>142</v>
      </c>
      <c r="B378" s="101"/>
      <c r="C378" s="102">
        <v>2</v>
      </c>
      <c r="D378" s="103">
        <v>0.5</v>
      </c>
      <c r="E378" s="104">
        <f t="shared" si="74"/>
        <v>0</v>
      </c>
      <c r="F378" s="105">
        <f>(252/365)</f>
        <v>0.69041095890410964</v>
      </c>
      <c r="G378" s="104">
        <f t="shared" si="75"/>
        <v>0</v>
      </c>
    </row>
    <row r="379" spans="1:7" ht="24" customHeight="1" x14ac:dyDescent="0.25">
      <c r="A379" s="79" t="s">
        <v>143</v>
      </c>
      <c r="B379" s="101"/>
      <c r="C379" s="102">
        <v>3</v>
      </c>
      <c r="D379" s="103">
        <v>0.5</v>
      </c>
      <c r="E379" s="104">
        <f t="shared" si="74"/>
        <v>0</v>
      </c>
      <c r="F379" s="105">
        <v>1</v>
      </c>
      <c r="G379" s="104">
        <f t="shared" si="75"/>
        <v>0</v>
      </c>
    </row>
    <row r="380" spans="1:7" ht="24" customHeight="1" x14ac:dyDescent="0.25">
      <c r="A380" s="79" t="s">
        <v>144</v>
      </c>
      <c r="B380" s="101"/>
      <c r="C380" s="102">
        <v>1</v>
      </c>
      <c r="D380" s="103">
        <v>1</v>
      </c>
      <c r="E380" s="104">
        <f t="shared" si="74"/>
        <v>0</v>
      </c>
      <c r="F380" s="105">
        <v>1</v>
      </c>
      <c r="G380" s="104">
        <f t="shared" si="75"/>
        <v>0</v>
      </c>
    </row>
    <row r="381" spans="1:7" ht="24" customHeight="1" x14ac:dyDescent="0.25">
      <c r="A381" s="79" t="s">
        <v>145</v>
      </c>
      <c r="B381" s="101"/>
      <c r="C381" s="102">
        <v>1</v>
      </c>
      <c r="D381" s="103">
        <v>1</v>
      </c>
      <c r="E381" s="104">
        <f t="shared" si="74"/>
        <v>0</v>
      </c>
      <c r="F381" s="105">
        <v>1</v>
      </c>
      <c r="G381" s="104">
        <f t="shared" si="75"/>
        <v>0</v>
      </c>
    </row>
    <row r="382" spans="1:7" ht="24" customHeight="1" x14ac:dyDescent="0.25">
      <c r="A382" s="79" t="s">
        <v>146</v>
      </c>
      <c r="B382" s="101"/>
      <c r="C382" s="102">
        <v>20</v>
      </c>
      <c r="D382" s="103">
        <v>0.5</v>
      </c>
      <c r="E382" s="104">
        <f t="shared" si="74"/>
        <v>0</v>
      </c>
      <c r="F382" s="105">
        <f>(252/365)</f>
        <v>0.69041095890410964</v>
      </c>
      <c r="G382" s="104">
        <f t="shared" si="75"/>
        <v>0</v>
      </c>
    </row>
    <row r="383" spans="1:7" ht="24" customHeight="1" x14ac:dyDescent="0.25">
      <c r="A383" s="79" t="s">
        <v>147</v>
      </c>
      <c r="B383" s="101"/>
      <c r="C383" s="102">
        <v>180</v>
      </c>
      <c r="D383" s="103">
        <v>0.5</v>
      </c>
      <c r="E383" s="104">
        <f t="shared" si="74"/>
        <v>0</v>
      </c>
      <c r="F383" s="105">
        <f>(252/365)</f>
        <v>0.69041095890410964</v>
      </c>
      <c r="G383" s="104">
        <f t="shared" si="75"/>
        <v>0</v>
      </c>
    </row>
    <row r="384" spans="1:7" ht="24" customHeight="1" x14ac:dyDescent="0.25">
      <c r="A384" s="106" t="s">
        <v>148</v>
      </c>
      <c r="B384" s="107"/>
      <c r="C384" s="108">
        <v>6</v>
      </c>
      <c r="D384" s="109">
        <v>1</v>
      </c>
      <c r="E384" s="110">
        <f t="shared" si="74"/>
        <v>0</v>
      </c>
      <c r="F384" s="111">
        <v>1</v>
      </c>
      <c r="G384" s="110">
        <f t="shared" si="75"/>
        <v>0</v>
      </c>
    </row>
    <row r="386" spans="1:4" ht="24" customHeight="1" x14ac:dyDescent="0.25">
      <c r="A386" s="338" t="s">
        <v>149</v>
      </c>
      <c r="B386" s="338"/>
      <c r="C386" s="338"/>
      <c r="D386" s="338"/>
    </row>
    <row r="387" spans="1:4" ht="24" customHeight="1" x14ac:dyDescent="0.25">
      <c r="A387" s="342" t="s">
        <v>150</v>
      </c>
      <c r="B387" s="338" t="s">
        <v>151</v>
      </c>
      <c r="C387" s="338"/>
      <c r="D387" s="338"/>
    </row>
    <row r="388" spans="1:4" ht="26.25" customHeight="1" x14ac:dyDescent="0.25">
      <c r="A388" s="342"/>
      <c r="B388" s="112" t="s">
        <v>152</v>
      </c>
      <c r="C388" s="39" t="s">
        <v>153</v>
      </c>
      <c r="D388" s="113" t="s">
        <v>154</v>
      </c>
    </row>
    <row r="389" spans="1:4" ht="24" customHeight="1" x14ac:dyDescent="0.25">
      <c r="A389" s="95" t="s">
        <v>137</v>
      </c>
      <c r="B389" s="96">
        <f t="shared" ref="B389:B400" si="76">E373</f>
        <v>0</v>
      </c>
      <c r="C389" s="96">
        <f t="shared" ref="C389:C400" si="77">E373</f>
        <v>0</v>
      </c>
      <c r="D389" s="114">
        <f t="shared" ref="D389:D400" si="78">G373</f>
        <v>0</v>
      </c>
    </row>
    <row r="390" spans="1:4" ht="24" customHeight="1" x14ac:dyDescent="0.25">
      <c r="A390" s="79" t="s">
        <v>138</v>
      </c>
      <c r="B390" s="101">
        <f t="shared" si="76"/>
        <v>0</v>
      </c>
      <c r="C390" s="101">
        <f t="shared" si="77"/>
        <v>0</v>
      </c>
      <c r="D390" s="115">
        <f t="shared" si="78"/>
        <v>0</v>
      </c>
    </row>
    <row r="391" spans="1:4" ht="24" customHeight="1" x14ac:dyDescent="0.25">
      <c r="A391" s="79" t="s">
        <v>139</v>
      </c>
      <c r="B391" s="101">
        <f t="shared" si="76"/>
        <v>0</v>
      </c>
      <c r="C391" s="101">
        <f t="shared" si="77"/>
        <v>0</v>
      </c>
      <c r="D391" s="115">
        <f t="shared" si="78"/>
        <v>0</v>
      </c>
    </row>
    <row r="392" spans="1:4" ht="24" customHeight="1" x14ac:dyDescent="0.25">
      <c r="A392" s="79" t="s">
        <v>140</v>
      </c>
      <c r="B392" s="101">
        <f t="shared" si="76"/>
        <v>0</v>
      </c>
      <c r="C392" s="101">
        <f t="shared" si="77"/>
        <v>0</v>
      </c>
      <c r="D392" s="115">
        <f t="shared" si="78"/>
        <v>0</v>
      </c>
    </row>
    <row r="393" spans="1:4" ht="24" customHeight="1" x14ac:dyDescent="0.25">
      <c r="A393" s="79" t="s">
        <v>141</v>
      </c>
      <c r="B393" s="101">
        <f t="shared" si="76"/>
        <v>0</v>
      </c>
      <c r="C393" s="101">
        <f t="shared" si="77"/>
        <v>0</v>
      </c>
      <c r="D393" s="115">
        <f t="shared" si="78"/>
        <v>0</v>
      </c>
    </row>
    <row r="394" spans="1:4" ht="24" customHeight="1" x14ac:dyDescent="0.25">
      <c r="A394" s="79" t="s">
        <v>142</v>
      </c>
      <c r="B394" s="101">
        <f t="shared" si="76"/>
        <v>0</v>
      </c>
      <c r="C394" s="101">
        <f t="shared" si="77"/>
        <v>0</v>
      </c>
      <c r="D394" s="115">
        <f t="shared" si="78"/>
        <v>0</v>
      </c>
    </row>
    <row r="395" spans="1:4" ht="24" customHeight="1" x14ac:dyDescent="0.25">
      <c r="A395" s="79" t="s">
        <v>143</v>
      </c>
      <c r="B395" s="101">
        <f t="shared" si="76"/>
        <v>0</v>
      </c>
      <c r="C395" s="101">
        <f t="shared" si="77"/>
        <v>0</v>
      </c>
      <c r="D395" s="115">
        <f t="shared" si="78"/>
        <v>0</v>
      </c>
    </row>
    <row r="396" spans="1:4" ht="24" customHeight="1" x14ac:dyDescent="0.25">
      <c r="A396" s="79" t="s">
        <v>144</v>
      </c>
      <c r="B396" s="101">
        <f t="shared" si="76"/>
        <v>0</v>
      </c>
      <c r="C396" s="101">
        <f t="shared" si="77"/>
        <v>0</v>
      </c>
      <c r="D396" s="115">
        <f t="shared" si="78"/>
        <v>0</v>
      </c>
    </row>
    <row r="397" spans="1:4" ht="24" customHeight="1" x14ac:dyDescent="0.25">
      <c r="A397" s="79" t="s">
        <v>145</v>
      </c>
      <c r="B397" s="101">
        <f t="shared" si="76"/>
        <v>0</v>
      </c>
      <c r="C397" s="101">
        <f t="shared" si="77"/>
        <v>0</v>
      </c>
      <c r="D397" s="115">
        <f t="shared" si="78"/>
        <v>0</v>
      </c>
    </row>
    <row r="398" spans="1:4" ht="24" customHeight="1" x14ac:dyDescent="0.25">
      <c r="A398" s="79" t="s">
        <v>146</v>
      </c>
      <c r="B398" s="101">
        <f t="shared" si="76"/>
        <v>0</v>
      </c>
      <c r="C398" s="101">
        <f t="shared" si="77"/>
        <v>0</v>
      </c>
      <c r="D398" s="115">
        <f t="shared" si="78"/>
        <v>0</v>
      </c>
    </row>
    <row r="399" spans="1:4" ht="24" customHeight="1" x14ac:dyDescent="0.25">
      <c r="A399" s="79" t="s">
        <v>147</v>
      </c>
      <c r="B399" s="101">
        <f t="shared" si="76"/>
        <v>0</v>
      </c>
      <c r="C399" s="101">
        <f t="shared" si="77"/>
        <v>0</v>
      </c>
      <c r="D399" s="115">
        <f t="shared" si="78"/>
        <v>0</v>
      </c>
    </row>
    <row r="400" spans="1:4" ht="24" customHeight="1" x14ac:dyDescent="0.25">
      <c r="A400" s="80" t="s">
        <v>148</v>
      </c>
      <c r="B400" s="116">
        <f t="shared" si="76"/>
        <v>0</v>
      </c>
      <c r="C400" s="116">
        <f t="shared" si="77"/>
        <v>0</v>
      </c>
      <c r="D400" s="117">
        <f t="shared" si="78"/>
        <v>0</v>
      </c>
    </row>
    <row r="401" spans="1:8" ht="24" customHeight="1" x14ac:dyDescent="0.25">
      <c r="A401" s="112" t="s">
        <v>155</v>
      </c>
      <c r="B401" s="118">
        <f>SUM(B389:B400)</f>
        <v>0</v>
      </c>
      <c r="C401" s="118">
        <f>SUM(C389:C400)</f>
        <v>0</v>
      </c>
      <c r="D401" s="119">
        <f>SUM(D389:D400)</f>
        <v>0</v>
      </c>
      <c r="H401" s="3"/>
    </row>
    <row r="403" spans="1:8" ht="24" customHeight="1" x14ac:dyDescent="0.25">
      <c r="A403" s="334" t="s">
        <v>156</v>
      </c>
      <c r="B403" s="334"/>
      <c r="C403" s="334"/>
      <c r="D403" s="334"/>
      <c r="E403" s="334"/>
      <c r="F403" s="334"/>
      <c r="G403" s="334"/>
      <c r="H403" s="334"/>
    </row>
    <row r="404" spans="1:8" ht="78" customHeight="1" x14ac:dyDescent="0.25">
      <c r="A404" s="332" t="s">
        <v>157</v>
      </c>
      <c r="B404" s="332"/>
      <c r="C404" s="332"/>
      <c r="D404" s="332"/>
      <c r="E404" s="332"/>
      <c r="F404" s="332"/>
      <c r="G404" s="332"/>
      <c r="H404" s="332"/>
    </row>
    <row r="406" spans="1:8" ht="24" customHeight="1" x14ac:dyDescent="0.25">
      <c r="A406" s="335" t="s">
        <v>158</v>
      </c>
      <c r="B406" s="335"/>
      <c r="C406" s="335"/>
      <c r="D406" s="335"/>
    </row>
    <row r="407" spans="1:8" ht="24" customHeight="1" x14ac:dyDescent="0.25">
      <c r="A407" s="48" t="s">
        <v>11</v>
      </c>
      <c r="B407" s="49" t="s">
        <v>12</v>
      </c>
      <c r="C407" s="49" t="s">
        <v>159</v>
      </c>
      <c r="D407" s="51" t="s">
        <v>160</v>
      </c>
    </row>
    <row r="408" spans="1:8" ht="24" customHeight="1" x14ac:dyDescent="0.25">
      <c r="A408" s="12" t="s">
        <v>19</v>
      </c>
      <c r="B408" s="13">
        <f t="shared" ref="B408:B413" si="79">G70+E255+E359</f>
        <v>0</v>
      </c>
      <c r="C408" s="68">
        <v>30</v>
      </c>
      <c r="D408" s="20">
        <f t="shared" ref="D408:D413" si="80">B408/C408</f>
        <v>0</v>
      </c>
    </row>
    <row r="409" spans="1:8" ht="24" customHeight="1" x14ac:dyDescent="0.25">
      <c r="A409" s="21" t="s">
        <v>20</v>
      </c>
      <c r="B409" s="22">
        <f t="shared" si="79"/>
        <v>0</v>
      </c>
      <c r="C409" s="69">
        <f>C408</f>
        <v>30</v>
      </c>
      <c r="D409" s="24">
        <f t="shared" si="80"/>
        <v>0</v>
      </c>
    </row>
    <row r="410" spans="1:8" ht="24" customHeight="1" x14ac:dyDescent="0.25">
      <c r="A410" s="25" t="s">
        <v>35</v>
      </c>
      <c r="B410" s="26">
        <f t="shared" si="79"/>
        <v>0</v>
      </c>
      <c r="C410" s="70">
        <f>C409</f>
        <v>30</v>
      </c>
      <c r="D410" s="28">
        <f t="shared" si="80"/>
        <v>0</v>
      </c>
    </row>
    <row r="411" spans="1:8" ht="24" customHeight="1" x14ac:dyDescent="0.25">
      <c r="A411" s="12" t="s">
        <v>22</v>
      </c>
      <c r="B411" s="13">
        <f t="shared" si="79"/>
        <v>0</v>
      </c>
      <c r="C411" s="68">
        <f>C410</f>
        <v>30</v>
      </c>
      <c r="D411" s="20">
        <f t="shared" si="80"/>
        <v>0</v>
      </c>
    </row>
    <row r="412" spans="1:8" ht="24" customHeight="1" x14ac:dyDescent="0.25">
      <c r="A412" s="21" t="s">
        <v>23</v>
      </c>
      <c r="B412" s="22">
        <f t="shared" si="79"/>
        <v>0</v>
      </c>
      <c r="C412" s="69">
        <f>C411</f>
        <v>30</v>
      </c>
      <c r="D412" s="24">
        <f t="shared" si="80"/>
        <v>0</v>
      </c>
    </row>
    <row r="413" spans="1:8" ht="24" customHeight="1" x14ac:dyDescent="0.25">
      <c r="A413" s="7" t="s">
        <v>24</v>
      </c>
      <c r="B413" s="16">
        <f t="shared" si="79"/>
        <v>0</v>
      </c>
      <c r="C413" s="71">
        <f>C412</f>
        <v>30</v>
      </c>
      <c r="D413" s="8">
        <f t="shared" si="80"/>
        <v>0</v>
      </c>
    </row>
    <row r="415" spans="1:8" ht="24" customHeight="1" x14ac:dyDescent="0.25">
      <c r="A415" s="338" t="s">
        <v>156</v>
      </c>
      <c r="B415" s="338"/>
      <c r="C415" s="338"/>
      <c r="D415" s="338"/>
      <c r="E415" s="338"/>
    </row>
    <row r="416" spans="1:8" ht="33.75" customHeight="1" x14ac:dyDescent="0.25">
      <c r="A416" s="48" t="s">
        <v>11</v>
      </c>
      <c r="B416" s="49" t="s">
        <v>160</v>
      </c>
      <c r="C416" s="50" t="s">
        <v>161</v>
      </c>
      <c r="D416" s="49" t="s">
        <v>162</v>
      </c>
      <c r="E416" s="51" t="s">
        <v>163</v>
      </c>
    </row>
    <row r="417" spans="1:8" ht="24" customHeight="1" x14ac:dyDescent="0.25">
      <c r="A417" s="12" t="s">
        <v>19</v>
      </c>
      <c r="B417" s="13">
        <f t="shared" ref="B417:B422" si="81">D408</f>
        <v>0</v>
      </c>
      <c r="C417" s="120">
        <f>B401</f>
        <v>0</v>
      </c>
      <c r="D417" s="13">
        <f t="shared" ref="D417:D422" si="82">B417*C417</f>
        <v>0</v>
      </c>
      <c r="E417" s="20">
        <f t="shared" ref="E417:E422" si="83">D417/12</f>
        <v>0</v>
      </c>
    </row>
    <row r="418" spans="1:8" ht="24" customHeight="1" x14ac:dyDescent="0.25">
      <c r="A418" s="21" t="s">
        <v>20</v>
      </c>
      <c r="B418" s="22">
        <f t="shared" si="81"/>
        <v>0</v>
      </c>
      <c r="C418" s="121">
        <f>C401</f>
        <v>0</v>
      </c>
      <c r="D418" s="22">
        <f t="shared" si="82"/>
        <v>0</v>
      </c>
      <c r="E418" s="24">
        <f t="shared" si="83"/>
        <v>0</v>
      </c>
    </row>
    <row r="419" spans="1:8" ht="24" customHeight="1" x14ac:dyDescent="0.25">
      <c r="A419" s="25" t="s">
        <v>35</v>
      </c>
      <c r="B419" s="26">
        <f t="shared" si="81"/>
        <v>0</v>
      </c>
      <c r="C419" s="122">
        <f>D401</f>
        <v>0</v>
      </c>
      <c r="D419" s="26">
        <f t="shared" si="82"/>
        <v>0</v>
      </c>
      <c r="E419" s="28">
        <f t="shared" si="83"/>
        <v>0</v>
      </c>
    </row>
    <row r="420" spans="1:8" ht="24" customHeight="1" x14ac:dyDescent="0.25">
      <c r="A420" s="12" t="s">
        <v>22</v>
      </c>
      <c r="B420" s="13">
        <f t="shared" si="81"/>
        <v>0</v>
      </c>
      <c r="C420" s="120">
        <f>B401</f>
        <v>0</v>
      </c>
      <c r="D420" s="13">
        <f t="shared" si="82"/>
        <v>0</v>
      </c>
      <c r="E420" s="20">
        <f t="shared" si="83"/>
        <v>0</v>
      </c>
    </row>
    <row r="421" spans="1:8" ht="24" customHeight="1" x14ac:dyDescent="0.25">
      <c r="A421" s="21" t="s">
        <v>23</v>
      </c>
      <c r="B421" s="22">
        <f t="shared" si="81"/>
        <v>0</v>
      </c>
      <c r="C421" s="121">
        <f>C401</f>
        <v>0</v>
      </c>
      <c r="D421" s="22">
        <f t="shared" si="82"/>
        <v>0</v>
      </c>
      <c r="E421" s="24">
        <f t="shared" si="83"/>
        <v>0</v>
      </c>
    </row>
    <row r="422" spans="1:8" ht="24" customHeight="1" x14ac:dyDescent="0.25">
      <c r="A422" s="7" t="s">
        <v>24</v>
      </c>
      <c r="B422" s="16">
        <f t="shared" si="81"/>
        <v>0</v>
      </c>
      <c r="C422" s="123">
        <f>D401</f>
        <v>0</v>
      </c>
      <c r="D422" s="16">
        <f t="shared" si="82"/>
        <v>0</v>
      </c>
      <c r="E422" s="8">
        <f t="shared" si="83"/>
        <v>0</v>
      </c>
      <c r="H422" s="3"/>
    </row>
    <row r="424" spans="1:8" ht="24" customHeight="1" x14ac:dyDescent="0.25">
      <c r="A424" s="334" t="s">
        <v>164</v>
      </c>
      <c r="B424" s="334"/>
      <c r="C424" s="334"/>
      <c r="D424" s="334"/>
      <c r="E424" s="334"/>
      <c r="F424" s="334"/>
      <c r="G424" s="334"/>
      <c r="H424" s="334"/>
    </row>
    <row r="425" spans="1:8" ht="119.25" customHeight="1" x14ac:dyDescent="0.25">
      <c r="A425" s="332" t="s">
        <v>165</v>
      </c>
      <c r="B425" s="332"/>
      <c r="C425" s="332"/>
      <c r="D425" s="332"/>
      <c r="E425" s="332"/>
      <c r="F425" s="332"/>
      <c r="G425" s="332"/>
      <c r="H425" s="332"/>
    </row>
    <row r="426" spans="1:8" ht="22.5" customHeight="1" x14ac:dyDescent="0.25"/>
    <row r="427" spans="1:8" ht="22.5" customHeight="1" x14ac:dyDescent="0.25">
      <c r="A427" s="335" t="s">
        <v>166</v>
      </c>
      <c r="B427" s="335"/>
      <c r="C427" s="335"/>
      <c r="D427" s="335"/>
    </row>
    <row r="428" spans="1:8" ht="22.5" customHeight="1" x14ac:dyDescent="0.25">
      <c r="A428" s="48" t="s">
        <v>11</v>
      </c>
      <c r="B428" s="49" t="s">
        <v>12</v>
      </c>
      <c r="C428" s="49" t="s">
        <v>167</v>
      </c>
      <c r="D428" s="51" t="s">
        <v>18</v>
      </c>
    </row>
    <row r="429" spans="1:8" ht="22.5" customHeight="1" x14ac:dyDescent="0.25">
      <c r="A429" s="12" t="s">
        <v>19</v>
      </c>
      <c r="B429" s="13">
        <f>G70+E255+E359</f>
        <v>0</v>
      </c>
      <c r="C429" s="31">
        <v>220</v>
      </c>
      <c r="D429" s="20">
        <f>B429/C429</f>
        <v>0</v>
      </c>
    </row>
    <row r="430" spans="1:8" ht="24" customHeight="1" x14ac:dyDescent="0.25">
      <c r="A430" s="21" t="s">
        <v>20</v>
      </c>
      <c r="B430" s="22">
        <f>G71+E256+E360</f>
        <v>0</v>
      </c>
      <c r="C430" s="33">
        <f>C429</f>
        <v>220</v>
      </c>
      <c r="D430" s="24">
        <f>B430/C430</f>
        <v>0</v>
      </c>
    </row>
    <row r="431" spans="1:8" ht="24" customHeight="1" x14ac:dyDescent="0.25">
      <c r="A431" s="7" t="s">
        <v>35</v>
      </c>
      <c r="B431" s="16">
        <f>G72+E257+E361</f>
        <v>0</v>
      </c>
      <c r="C431" s="35">
        <f>C430</f>
        <v>220</v>
      </c>
      <c r="D431" s="8">
        <f>B431/C431</f>
        <v>0</v>
      </c>
    </row>
    <row r="433" spans="1:8" ht="24" customHeight="1" x14ac:dyDescent="0.25">
      <c r="A433" s="343" t="s">
        <v>164</v>
      </c>
      <c r="B433" s="343"/>
      <c r="C433" s="343"/>
      <c r="D433" s="343"/>
    </row>
    <row r="434" spans="1:8" ht="30" customHeight="1" x14ac:dyDescent="0.25">
      <c r="A434" s="37" t="s">
        <v>11</v>
      </c>
      <c r="B434" s="38" t="s">
        <v>168</v>
      </c>
      <c r="C434" s="39" t="s">
        <v>169</v>
      </c>
      <c r="D434" s="40" t="s">
        <v>18</v>
      </c>
    </row>
    <row r="435" spans="1:8" ht="24" customHeight="1" x14ac:dyDescent="0.25">
      <c r="A435" s="12" t="s">
        <v>19</v>
      </c>
      <c r="B435" s="13">
        <f>D429</f>
        <v>0</v>
      </c>
      <c r="C435" s="31">
        <v>15</v>
      </c>
      <c r="D435" s="20">
        <f>B435*C435</f>
        <v>0</v>
      </c>
    </row>
    <row r="436" spans="1:8" ht="24" customHeight="1" x14ac:dyDescent="0.25">
      <c r="A436" s="21" t="s">
        <v>20</v>
      </c>
      <c r="B436" s="22">
        <f>D430</f>
        <v>0</v>
      </c>
      <c r="C436" s="33">
        <v>15</v>
      </c>
      <c r="D436" s="24">
        <f>B436*C436</f>
        <v>0</v>
      </c>
    </row>
    <row r="437" spans="1:8" ht="24" customHeight="1" x14ac:dyDescent="0.25">
      <c r="A437" s="7" t="s">
        <v>35</v>
      </c>
      <c r="B437" s="16">
        <f>D431</f>
        <v>0</v>
      </c>
      <c r="C437" s="35">
        <v>22</v>
      </c>
      <c r="D437" s="8">
        <f>B437*C437</f>
        <v>0</v>
      </c>
      <c r="H437" s="3"/>
    </row>
    <row r="439" spans="1:8" ht="24" customHeight="1" x14ac:dyDescent="0.25">
      <c r="A439" s="333" t="s">
        <v>127</v>
      </c>
      <c r="B439" s="333"/>
      <c r="C439" s="333"/>
      <c r="D439" s="333"/>
      <c r="E439" s="333"/>
      <c r="F439" s="333"/>
      <c r="G439" s="333"/>
      <c r="H439" s="333"/>
    </row>
    <row r="441" spans="1:8" ht="24" customHeight="1" x14ac:dyDescent="0.25">
      <c r="A441" s="335" t="s">
        <v>127</v>
      </c>
      <c r="B441" s="335"/>
      <c r="C441" s="335"/>
      <c r="D441" s="335"/>
    </row>
    <row r="442" spans="1:8" ht="24" customHeight="1" x14ac:dyDescent="0.25">
      <c r="A442" s="48" t="s">
        <v>11</v>
      </c>
      <c r="B442" s="49" t="s">
        <v>170</v>
      </c>
      <c r="C442" s="49" t="s">
        <v>171</v>
      </c>
      <c r="D442" s="51" t="s">
        <v>41</v>
      </c>
    </row>
    <row r="443" spans="1:8" ht="24" customHeight="1" x14ac:dyDescent="0.25">
      <c r="A443" s="12" t="s">
        <v>19</v>
      </c>
      <c r="B443" s="13">
        <f t="shared" ref="B443:B448" si="84">E417</f>
        <v>0</v>
      </c>
      <c r="C443" s="13">
        <f>D435</f>
        <v>0</v>
      </c>
      <c r="D443" s="20">
        <f t="shared" ref="D443:D448" si="85">B443+C443</f>
        <v>0</v>
      </c>
    </row>
    <row r="444" spans="1:8" ht="24" customHeight="1" x14ac:dyDescent="0.25">
      <c r="A444" s="21" t="s">
        <v>20</v>
      </c>
      <c r="B444" s="22">
        <f t="shared" si="84"/>
        <v>0</v>
      </c>
      <c r="C444" s="22">
        <f>D436</f>
        <v>0</v>
      </c>
      <c r="D444" s="24">
        <f t="shared" si="85"/>
        <v>0</v>
      </c>
    </row>
    <row r="445" spans="1:8" ht="24" customHeight="1" x14ac:dyDescent="0.25">
      <c r="A445" s="25" t="s">
        <v>35</v>
      </c>
      <c r="B445" s="26">
        <f t="shared" si="84"/>
        <v>0</v>
      </c>
      <c r="C445" s="26">
        <f>D437</f>
        <v>0</v>
      </c>
      <c r="D445" s="28">
        <f t="shared" si="85"/>
        <v>0</v>
      </c>
    </row>
    <row r="446" spans="1:8" ht="24" customHeight="1" x14ac:dyDescent="0.25">
      <c r="A446" s="12" t="s">
        <v>22</v>
      </c>
      <c r="B446" s="13">
        <f t="shared" si="84"/>
        <v>0</v>
      </c>
      <c r="C446" s="31"/>
      <c r="D446" s="20">
        <f t="shared" si="85"/>
        <v>0</v>
      </c>
    </row>
    <row r="447" spans="1:8" ht="24" customHeight="1" x14ac:dyDescent="0.25">
      <c r="A447" s="21" t="s">
        <v>23</v>
      </c>
      <c r="B447" s="22">
        <f t="shared" si="84"/>
        <v>0</v>
      </c>
      <c r="C447" s="33"/>
      <c r="D447" s="24">
        <f t="shared" si="85"/>
        <v>0</v>
      </c>
    </row>
    <row r="448" spans="1:8" ht="24" customHeight="1" x14ac:dyDescent="0.25">
      <c r="A448" s="7" t="s">
        <v>24</v>
      </c>
      <c r="B448" s="16">
        <f t="shared" si="84"/>
        <v>0</v>
      </c>
      <c r="C448" s="35"/>
      <c r="D448" s="8">
        <f t="shared" si="85"/>
        <v>0</v>
      </c>
    </row>
    <row r="450" spans="1:8" ht="24" customHeight="1" x14ac:dyDescent="0.25">
      <c r="A450" s="333" t="s">
        <v>172</v>
      </c>
      <c r="B450" s="333"/>
      <c r="C450" s="333"/>
      <c r="D450" s="333"/>
      <c r="E450" s="333"/>
      <c r="F450" s="333"/>
      <c r="G450" s="333"/>
      <c r="H450" s="333"/>
    </row>
    <row r="451" spans="1:8" ht="24" customHeight="1" x14ac:dyDescent="0.25">
      <c r="A451" s="3"/>
      <c r="B451" s="3"/>
      <c r="C451" s="3"/>
      <c r="E451" s="3"/>
    </row>
    <row r="452" spans="1:8" ht="24" customHeight="1" x14ac:dyDescent="0.25">
      <c r="A452" s="344" t="s">
        <v>173</v>
      </c>
      <c r="B452" s="344"/>
      <c r="C452" s="344"/>
      <c r="D452" s="344"/>
      <c r="E452" s="125"/>
    </row>
    <row r="453" spans="1:8" ht="24" customHeight="1" x14ac:dyDescent="0.25">
      <c r="A453" s="124" t="s">
        <v>174</v>
      </c>
      <c r="B453" s="126" t="s">
        <v>175</v>
      </c>
      <c r="C453" s="126" t="s">
        <v>176</v>
      </c>
      <c r="D453" s="4" t="s">
        <v>18</v>
      </c>
    </row>
    <row r="454" spans="1:8" ht="24" customHeight="1" x14ac:dyDescent="0.25">
      <c r="A454" s="5" t="s">
        <v>177</v>
      </c>
      <c r="B454" s="127"/>
      <c r="C454" s="128"/>
      <c r="D454" s="129"/>
    </row>
    <row r="455" spans="1:8" ht="24" customHeight="1" x14ac:dyDescent="0.25">
      <c r="A455" s="21" t="s">
        <v>178</v>
      </c>
      <c r="B455" s="130"/>
      <c r="C455" s="131"/>
      <c r="D455" s="132"/>
    </row>
    <row r="456" spans="1:8" ht="24" customHeight="1" x14ac:dyDescent="0.25">
      <c r="A456" s="21" t="s">
        <v>179</v>
      </c>
      <c r="B456" s="130"/>
      <c r="C456" s="131"/>
      <c r="D456" s="132"/>
    </row>
    <row r="457" spans="1:8" ht="24" customHeight="1" x14ac:dyDescent="0.25">
      <c r="A457" s="21" t="s">
        <v>180</v>
      </c>
      <c r="B457" s="130"/>
      <c r="C457" s="131"/>
      <c r="D457" s="132"/>
    </row>
    <row r="458" spans="1:8" ht="24" customHeight="1" x14ac:dyDescent="0.25">
      <c r="A458" s="21"/>
      <c r="B458" s="130"/>
      <c r="C458" s="131"/>
      <c r="D458" s="132"/>
    </row>
    <row r="459" spans="1:8" ht="24" customHeight="1" x14ac:dyDescent="0.25">
      <c r="A459" s="21"/>
      <c r="B459" s="130"/>
      <c r="C459" s="131"/>
      <c r="D459" s="132"/>
    </row>
    <row r="460" spans="1:8" ht="24" customHeight="1" x14ac:dyDescent="0.25">
      <c r="A460" s="21"/>
      <c r="B460" s="130"/>
      <c r="C460" s="131"/>
      <c r="D460" s="132"/>
    </row>
    <row r="461" spans="1:8" ht="24" customHeight="1" x14ac:dyDescent="0.25">
      <c r="A461" s="21"/>
      <c r="B461" s="130"/>
      <c r="C461" s="131"/>
      <c r="D461" s="132"/>
    </row>
    <row r="462" spans="1:8" ht="24" customHeight="1" x14ac:dyDescent="0.25">
      <c r="A462" s="7"/>
      <c r="B462" s="133"/>
      <c r="C462" s="134"/>
      <c r="D462" s="135"/>
    </row>
    <row r="463" spans="1:8" ht="24" customHeight="1" x14ac:dyDescent="0.25">
      <c r="A463" s="344" t="s">
        <v>181</v>
      </c>
      <c r="B463" s="344"/>
      <c r="C463" s="344"/>
      <c r="D463" s="136"/>
    </row>
    <row r="464" spans="1:8" ht="24" customHeight="1" x14ac:dyDescent="0.25">
      <c r="B464" s="137"/>
      <c r="C464" s="137"/>
      <c r="D464" s="137"/>
      <c r="E464" s="138"/>
    </row>
    <row r="465" spans="1:11" ht="24" customHeight="1" x14ac:dyDescent="0.25">
      <c r="A465" s="344" t="s">
        <v>182</v>
      </c>
      <c r="B465" s="344"/>
      <c r="C465" s="344"/>
      <c r="D465" s="139"/>
      <c r="E465" s="139"/>
    </row>
    <row r="466" spans="1:11" ht="24" customHeight="1" x14ac:dyDescent="0.25">
      <c r="A466" s="140" t="s">
        <v>11</v>
      </c>
      <c r="B466" s="141" t="s">
        <v>162</v>
      </c>
      <c r="C466" s="142" t="s">
        <v>183</v>
      </c>
      <c r="D466" s="139"/>
      <c r="E466" s="139"/>
    </row>
    <row r="467" spans="1:11" ht="24" customHeight="1" x14ac:dyDescent="0.25">
      <c r="A467" s="12" t="s">
        <v>19</v>
      </c>
      <c r="B467" s="143"/>
      <c r="C467" s="144"/>
      <c r="D467" s="137"/>
    </row>
    <row r="468" spans="1:11" ht="24" customHeight="1" x14ac:dyDescent="0.25">
      <c r="A468" s="21" t="s">
        <v>20</v>
      </c>
      <c r="B468" s="145"/>
      <c r="C468" s="146"/>
      <c r="D468" s="137"/>
    </row>
    <row r="469" spans="1:11" ht="24" customHeight="1" x14ac:dyDescent="0.25">
      <c r="A469" s="25" t="s">
        <v>35</v>
      </c>
      <c r="B469" s="147"/>
      <c r="C469" s="148"/>
      <c r="D469" s="137"/>
    </row>
    <row r="470" spans="1:11" ht="24" customHeight="1" x14ac:dyDescent="0.25">
      <c r="A470" s="12" t="s">
        <v>22</v>
      </c>
      <c r="B470" s="149"/>
      <c r="C470" s="150"/>
      <c r="D470" s="137"/>
    </row>
    <row r="471" spans="1:11" ht="24" customHeight="1" x14ac:dyDescent="0.25">
      <c r="A471" s="21" t="s">
        <v>23</v>
      </c>
      <c r="B471" s="145"/>
      <c r="C471" s="146"/>
      <c r="D471" s="137"/>
    </row>
    <row r="472" spans="1:11" ht="24" customHeight="1" x14ac:dyDescent="0.25">
      <c r="A472" s="7" t="s">
        <v>24</v>
      </c>
      <c r="B472" s="147"/>
      <c r="C472" s="148"/>
      <c r="D472" s="137"/>
    </row>
    <row r="473" spans="1:11" ht="24" customHeight="1" x14ac:dyDescent="0.25">
      <c r="B473" s="137"/>
      <c r="C473" s="137"/>
      <c r="D473" s="137"/>
    </row>
    <row r="474" spans="1:11" ht="24" customHeight="1" x14ac:dyDescent="0.25">
      <c r="A474" s="343" t="s">
        <v>184</v>
      </c>
      <c r="B474" s="343"/>
      <c r="C474" s="343"/>
      <c r="D474" s="343"/>
      <c r="E474" s="343"/>
      <c r="F474" s="343"/>
    </row>
    <row r="475" spans="1:11" ht="41.25" customHeight="1" x14ac:dyDescent="0.25">
      <c r="A475" s="37" t="s">
        <v>185</v>
      </c>
      <c r="B475" s="38" t="s">
        <v>186</v>
      </c>
      <c r="C475" s="39" t="s">
        <v>175</v>
      </c>
      <c r="D475" s="39" t="s">
        <v>187</v>
      </c>
      <c r="E475" s="39" t="s">
        <v>188</v>
      </c>
      <c r="F475" s="40" t="s">
        <v>189</v>
      </c>
    </row>
    <row r="476" spans="1:11" ht="24" customHeight="1" x14ac:dyDescent="0.25">
      <c r="A476" s="5"/>
      <c r="B476" s="151"/>
      <c r="C476" s="152"/>
      <c r="D476" s="153"/>
      <c r="E476" s="149"/>
      <c r="F476" s="154"/>
    </row>
    <row r="477" spans="1:11" ht="24" customHeight="1" x14ac:dyDescent="0.25">
      <c r="A477" s="21"/>
      <c r="B477" s="155"/>
      <c r="C477" s="156"/>
      <c r="D477" s="157"/>
      <c r="E477" s="145"/>
      <c r="F477" s="158"/>
    </row>
    <row r="478" spans="1:11" ht="24" customHeight="1" x14ac:dyDescent="0.25">
      <c r="A478" s="21"/>
      <c r="B478" s="155"/>
      <c r="C478" s="156"/>
      <c r="D478" s="157"/>
      <c r="E478" s="145"/>
      <c r="F478" s="159"/>
      <c r="G478" s="3"/>
      <c r="H478" s="3"/>
      <c r="I478" s="3"/>
      <c r="J478" s="3"/>
      <c r="K478" s="3"/>
    </row>
    <row r="479" spans="1:11" ht="24" customHeight="1" x14ac:dyDescent="0.25">
      <c r="A479" s="21"/>
      <c r="B479" s="155"/>
      <c r="C479" s="156"/>
      <c r="D479" s="157"/>
      <c r="E479" s="145"/>
      <c r="F479" s="158"/>
    </row>
    <row r="480" spans="1:11" ht="24" customHeight="1" x14ac:dyDescent="0.25">
      <c r="A480" s="21"/>
      <c r="B480" s="155"/>
      <c r="C480" s="156"/>
      <c r="D480" s="157"/>
      <c r="E480" s="145"/>
      <c r="F480" s="158"/>
    </row>
    <row r="481" spans="1:6" ht="24" customHeight="1" x14ac:dyDescent="0.25">
      <c r="A481" s="21"/>
      <c r="B481" s="155"/>
      <c r="C481" s="156"/>
      <c r="D481" s="157"/>
      <c r="E481" s="145"/>
      <c r="F481" s="158"/>
    </row>
    <row r="482" spans="1:6" ht="24" customHeight="1" x14ac:dyDescent="0.25">
      <c r="A482" s="21"/>
      <c r="B482" s="155"/>
      <c r="C482" s="156"/>
      <c r="D482" s="157"/>
      <c r="E482" s="145"/>
      <c r="F482" s="158"/>
    </row>
    <row r="483" spans="1:6" ht="24" customHeight="1" x14ac:dyDescent="0.25">
      <c r="A483" s="21"/>
      <c r="B483" s="155"/>
      <c r="C483" s="156"/>
      <c r="D483" s="157"/>
      <c r="E483" s="145"/>
      <c r="F483" s="158"/>
    </row>
    <row r="484" spans="1:6" ht="24" customHeight="1" x14ac:dyDescent="0.25">
      <c r="A484" s="21"/>
      <c r="B484" s="155"/>
      <c r="C484" s="156"/>
      <c r="D484" s="157"/>
      <c r="E484" s="145"/>
      <c r="F484" s="158"/>
    </row>
    <row r="485" spans="1:6" ht="24" customHeight="1" x14ac:dyDescent="0.25">
      <c r="A485" s="21"/>
      <c r="B485" s="155"/>
      <c r="C485" s="156"/>
      <c r="D485" s="157"/>
      <c r="E485" s="145"/>
      <c r="F485" s="158"/>
    </row>
    <row r="486" spans="1:6" ht="24" customHeight="1" x14ac:dyDescent="0.25">
      <c r="A486" s="160"/>
      <c r="B486" s="155"/>
      <c r="C486" s="69"/>
      <c r="D486" s="161"/>
      <c r="E486" s="145"/>
      <c r="F486" s="158"/>
    </row>
    <row r="487" spans="1:6" ht="24" customHeight="1" x14ac:dyDescent="0.25">
      <c r="A487" s="21"/>
      <c r="B487" s="155"/>
      <c r="C487" s="156"/>
      <c r="D487" s="157"/>
      <c r="E487" s="145"/>
      <c r="F487" s="158"/>
    </row>
    <row r="488" spans="1:6" ht="24" customHeight="1" x14ac:dyDescent="0.25">
      <c r="A488" s="21"/>
      <c r="B488" s="155"/>
      <c r="C488" s="156"/>
      <c r="D488" s="157"/>
      <c r="E488" s="145"/>
      <c r="F488" s="158"/>
    </row>
    <row r="489" spans="1:6" ht="24" customHeight="1" x14ac:dyDescent="0.25">
      <c r="A489" s="7"/>
      <c r="B489" s="162"/>
      <c r="C489" s="163"/>
      <c r="D489" s="164"/>
      <c r="E489" s="147"/>
      <c r="F489" s="165"/>
    </row>
    <row r="490" spans="1:6" ht="24" customHeight="1" x14ac:dyDescent="0.25">
      <c r="A490" s="345" t="s">
        <v>190</v>
      </c>
      <c r="B490" s="345"/>
      <c r="C490" s="345"/>
      <c r="D490" s="345"/>
      <c r="E490" s="166"/>
      <c r="F490" s="167"/>
    </row>
    <row r="491" spans="1:6" ht="24" customHeight="1" x14ac:dyDescent="0.25">
      <c r="B491" s="137"/>
      <c r="C491" s="137"/>
      <c r="D491" s="137"/>
    </row>
    <row r="492" spans="1:6" ht="24" customHeight="1" x14ac:dyDescent="0.25">
      <c r="A492" s="344" t="s">
        <v>191</v>
      </c>
      <c r="B492" s="344"/>
      <c r="C492" s="344"/>
      <c r="D492" s="344"/>
    </row>
    <row r="493" spans="1:6" ht="27.75" customHeight="1" x14ac:dyDescent="0.25">
      <c r="A493" s="168" t="s">
        <v>11</v>
      </c>
      <c r="B493" s="169" t="s">
        <v>162</v>
      </c>
      <c r="C493" s="169" t="s">
        <v>163</v>
      </c>
      <c r="D493" s="170" t="s">
        <v>192</v>
      </c>
    </row>
    <row r="494" spans="1:6" ht="24" customHeight="1" x14ac:dyDescent="0.25">
      <c r="A494" s="12" t="s">
        <v>19</v>
      </c>
      <c r="B494" s="143"/>
      <c r="C494" s="143"/>
      <c r="D494" s="171"/>
    </row>
    <row r="495" spans="1:6" ht="24" customHeight="1" x14ac:dyDescent="0.25">
      <c r="A495" s="21" t="s">
        <v>20</v>
      </c>
      <c r="B495" s="145"/>
      <c r="C495" s="145"/>
      <c r="D495" s="172"/>
    </row>
    <row r="496" spans="1:6" ht="24" customHeight="1" x14ac:dyDescent="0.25">
      <c r="A496" s="25" t="s">
        <v>35</v>
      </c>
      <c r="B496" s="173"/>
      <c r="C496" s="173"/>
      <c r="D496" s="174"/>
    </row>
    <row r="497" spans="1:8" ht="24" customHeight="1" x14ac:dyDescent="0.25">
      <c r="A497" s="12" t="s">
        <v>22</v>
      </c>
      <c r="B497" s="143"/>
      <c r="C497" s="143"/>
      <c r="D497" s="171"/>
    </row>
    <row r="498" spans="1:8" ht="24" customHeight="1" x14ac:dyDescent="0.25">
      <c r="A498" s="21" t="s">
        <v>23</v>
      </c>
      <c r="B498" s="145"/>
      <c r="C498" s="145"/>
      <c r="D498" s="172"/>
    </row>
    <row r="499" spans="1:8" ht="24" customHeight="1" x14ac:dyDescent="0.25">
      <c r="A499" s="7" t="s">
        <v>24</v>
      </c>
      <c r="B499" s="147"/>
      <c r="C499" s="147"/>
      <c r="D499" s="175"/>
    </row>
    <row r="501" spans="1:8" ht="24" customHeight="1" x14ac:dyDescent="0.25">
      <c r="A501" s="346" t="s">
        <v>172</v>
      </c>
      <c r="B501" s="346"/>
      <c r="C501" s="346"/>
      <c r="D501" s="346"/>
    </row>
    <row r="502" spans="1:8" ht="39.75" customHeight="1" x14ac:dyDescent="0.25">
      <c r="A502" s="140" t="s">
        <v>11</v>
      </c>
      <c r="B502" s="176" t="s">
        <v>193</v>
      </c>
      <c r="C502" s="176" t="s">
        <v>194</v>
      </c>
      <c r="D502" s="142" t="s">
        <v>18</v>
      </c>
    </row>
    <row r="503" spans="1:8" ht="24" customHeight="1" x14ac:dyDescent="0.25">
      <c r="A503" s="12" t="s">
        <v>19</v>
      </c>
      <c r="B503" s="177">
        <f t="shared" ref="B503:B508" si="86">C467</f>
        <v>0</v>
      </c>
      <c r="C503" s="177">
        <f t="shared" ref="C503:C508" si="87">D494</f>
        <v>0</v>
      </c>
      <c r="D503" s="171">
        <f t="shared" ref="D503:D508" si="88">SUM(B503:C503)</f>
        <v>0</v>
      </c>
    </row>
    <row r="504" spans="1:8" ht="24" customHeight="1" x14ac:dyDescent="0.25">
      <c r="A504" s="21" t="s">
        <v>20</v>
      </c>
      <c r="B504" s="178">
        <f t="shared" si="86"/>
        <v>0</v>
      </c>
      <c r="C504" s="178">
        <f t="shared" si="87"/>
        <v>0</v>
      </c>
      <c r="D504" s="172">
        <f t="shared" si="88"/>
        <v>0</v>
      </c>
    </row>
    <row r="505" spans="1:8" ht="24" customHeight="1" x14ac:dyDescent="0.25">
      <c r="A505" s="25" t="s">
        <v>35</v>
      </c>
      <c r="B505" s="179">
        <f t="shared" si="86"/>
        <v>0</v>
      </c>
      <c r="C505" s="179">
        <f t="shared" si="87"/>
        <v>0</v>
      </c>
      <c r="D505" s="174">
        <f t="shared" si="88"/>
        <v>0</v>
      </c>
    </row>
    <row r="506" spans="1:8" ht="24" customHeight="1" x14ac:dyDescent="0.25">
      <c r="A506" s="12" t="s">
        <v>22</v>
      </c>
      <c r="B506" s="177">
        <f t="shared" si="86"/>
        <v>0</v>
      </c>
      <c r="C506" s="177">
        <f t="shared" si="87"/>
        <v>0</v>
      </c>
      <c r="D506" s="171">
        <f t="shared" si="88"/>
        <v>0</v>
      </c>
    </row>
    <row r="507" spans="1:8" ht="24" customHeight="1" x14ac:dyDescent="0.25">
      <c r="A507" s="21" t="s">
        <v>23</v>
      </c>
      <c r="B507" s="178">
        <f t="shared" si="86"/>
        <v>0</v>
      </c>
      <c r="C507" s="178">
        <f t="shared" si="87"/>
        <v>0</v>
      </c>
      <c r="D507" s="172">
        <f t="shared" si="88"/>
        <v>0</v>
      </c>
    </row>
    <row r="508" spans="1:8" ht="24" customHeight="1" x14ac:dyDescent="0.25">
      <c r="A508" s="7" t="s">
        <v>24</v>
      </c>
      <c r="B508" s="180">
        <f t="shared" si="86"/>
        <v>0</v>
      </c>
      <c r="C508" s="180">
        <f t="shared" si="87"/>
        <v>0</v>
      </c>
      <c r="D508" s="175">
        <f t="shared" si="88"/>
        <v>0</v>
      </c>
      <c r="H508" s="3"/>
    </row>
    <row r="510" spans="1:8" ht="24" customHeight="1" x14ac:dyDescent="0.25">
      <c r="A510" s="333" t="s">
        <v>195</v>
      </c>
      <c r="B510" s="333"/>
      <c r="C510" s="333"/>
      <c r="D510" s="333"/>
      <c r="E510" s="333"/>
      <c r="F510" s="333"/>
      <c r="G510" s="333"/>
      <c r="H510" s="333"/>
    </row>
    <row r="511" spans="1:8" ht="24" customHeight="1" x14ac:dyDescent="0.25">
      <c r="A511" s="347"/>
      <c r="B511" s="347"/>
      <c r="C511" s="347"/>
      <c r="D511" s="347"/>
      <c r="E511" s="347"/>
      <c r="F511" s="347"/>
    </row>
    <row r="512" spans="1:8" ht="49.5" customHeight="1" x14ac:dyDescent="0.25">
      <c r="A512" s="348" t="s">
        <v>196</v>
      </c>
      <c r="B512" s="348"/>
      <c r="C512" s="47"/>
      <c r="D512" s="47"/>
      <c r="E512" s="47"/>
      <c r="F512" s="47"/>
    </row>
    <row r="513" spans="1:8" ht="24" customHeight="1" x14ac:dyDescent="0.25">
      <c r="A513" s="160" t="s">
        <v>197</v>
      </c>
      <c r="B513" s="181"/>
      <c r="C513" s="47"/>
      <c r="D513" s="47"/>
      <c r="E513" s="47"/>
      <c r="F513" s="47"/>
    </row>
    <row r="514" spans="1:8" ht="24" customHeight="1" x14ac:dyDescent="0.25">
      <c r="A514" s="160" t="s">
        <v>198</v>
      </c>
      <c r="B514" s="181"/>
      <c r="C514" s="47"/>
      <c r="D514" s="47"/>
      <c r="E514" s="47"/>
      <c r="F514" s="47"/>
    </row>
    <row r="515" spans="1:8" ht="24" customHeight="1" x14ac:dyDescent="0.25">
      <c r="A515" s="73" t="s">
        <v>199</v>
      </c>
      <c r="B515" s="182"/>
      <c r="C515" s="47"/>
      <c r="D515" s="47"/>
      <c r="E515" s="47"/>
      <c r="F515" s="47"/>
    </row>
    <row r="517" spans="1:8" ht="24" customHeight="1" x14ac:dyDescent="0.25">
      <c r="A517" s="335" t="s">
        <v>195</v>
      </c>
      <c r="B517" s="335"/>
      <c r="C517" s="335"/>
      <c r="D517" s="335"/>
    </row>
    <row r="518" spans="1:8" ht="24" customHeight="1" x14ac:dyDescent="0.25">
      <c r="A518" s="48" t="s">
        <v>11</v>
      </c>
      <c r="B518" s="49" t="s">
        <v>12</v>
      </c>
      <c r="C518" s="49" t="s">
        <v>13</v>
      </c>
      <c r="D518" s="51" t="s">
        <v>18</v>
      </c>
    </row>
    <row r="519" spans="1:8" ht="24" customHeight="1" x14ac:dyDescent="0.25">
      <c r="A519" s="12" t="s">
        <v>19</v>
      </c>
      <c r="B519" s="183">
        <f t="shared" ref="B519:B524" si="89">G70+E255+E359+D443+D503</f>
        <v>0</v>
      </c>
      <c r="C519" s="14">
        <f t="shared" ref="C519:C524" si="90">((1+$B$513)/(1-$B$514-$B$515))-1</f>
        <v>0</v>
      </c>
      <c r="D519" s="20">
        <f t="shared" ref="D519:D524" si="91">B519*C519</f>
        <v>0</v>
      </c>
    </row>
    <row r="520" spans="1:8" ht="24" customHeight="1" x14ac:dyDescent="0.25">
      <c r="A520" s="21" t="s">
        <v>20</v>
      </c>
      <c r="B520" s="184">
        <f t="shared" si="89"/>
        <v>0</v>
      </c>
      <c r="C520" s="56">
        <f t="shared" si="90"/>
        <v>0</v>
      </c>
      <c r="D520" s="24">
        <f t="shared" si="91"/>
        <v>0</v>
      </c>
    </row>
    <row r="521" spans="1:8" ht="24" customHeight="1" x14ac:dyDescent="0.25">
      <c r="A521" s="25" t="s">
        <v>35</v>
      </c>
      <c r="B521" s="185">
        <f t="shared" si="89"/>
        <v>0</v>
      </c>
      <c r="C521" s="57">
        <f t="shared" si="90"/>
        <v>0</v>
      </c>
      <c r="D521" s="28">
        <f t="shared" si="91"/>
        <v>0</v>
      </c>
    </row>
    <row r="522" spans="1:8" ht="24" customHeight="1" x14ac:dyDescent="0.25">
      <c r="A522" s="12" t="s">
        <v>22</v>
      </c>
      <c r="B522" s="183">
        <f t="shared" si="89"/>
        <v>0</v>
      </c>
      <c r="C522" s="14">
        <f t="shared" si="90"/>
        <v>0</v>
      </c>
      <c r="D522" s="20">
        <f t="shared" si="91"/>
        <v>0</v>
      </c>
    </row>
    <row r="523" spans="1:8" ht="24" customHeight="1" x14ac:dyDescent="0.25">
      <c r="A523" s="21" t="s">
        <v>23</v>
      </c>
      <c r="B523" s="184">
        <f t="shared" si="89"/>
        <v>0</v>
      </c>
      <c r="C523" s="56">
        <f t="shared" si="90"/>
        <v>0</v>
      </c>
      <c r="D523" s="24">
        <f t="shared" si="91"/>
        <v>0</v>
      </c>
    </row>
    <row r="524" spans="1:8" ht="24" customHeight="1" x14ac:dyDescent="0.25">
      <c r="A524" s="7" t="s">
        <v>24</v>
      </c>
      <c r="B524" s="186">
        <f t="shared" si="89"/>
        <v>0</v>
      </c>
      <c r="C524" s="17">
        <f t="shared" si="90"/>
        <v>0</v>
      </c>
      <c r="D524" s="8">
        <f t="shared" si="91"/>
        <v>0</v>
      </c>
      <c r="H524" s="3"/>
    </row>
    <row r="526" spans="1:8" ht="24" customHeight="1" x14ac:dyDescent="0.25">
      <c r="A526" s="333" t="s">
        <v>200</v>
      </c>
      <c r="B526" s="333"/>
      <c r="C526" s="333"/>
      <c r="D526" s="333"/>
      <c r="E526" s="333"/>
      <c r="F526" s="333"/>
      <c r="G526" s="333"/>
      <c r="H526" s="333"/>
    </row>
    <row r="527" spans="1:8" ht="51" customHeight="1" x14ac:dyDescent="0.25">
      <c r="A527" s="332" t="s">
        <v>201</v>
      </c>
      <c r="B527" s="332"/>
      <c r="C527" s="332"/>
      <c r="D527" s="332"/>
      <c r="E527" s="332"/>
      <c r="F527" s="332"/>
    </row>
    <row r="529" spans="1:8" ht="24" customHeight="1" x14ac:dyDescent="0.25">
      <c r="A529" s="335" t="s">
        <v>202</v>
      </c>
      <c r="B529" s="335"/>
      <c r="C529" s="335"/>
      <c r="D529" s="335"/>
    </row>
    <row r="530" spans="1:8" ht="24" customHeight="1" x14ac:dyDescent="0.25">
      <c r="A530" s="9" t="s">
        <v>11</v>
      </c>
      <c r="B530" s="10" t="s">
        <v>12</v>
      </c>
      <c r="C530" s="10" t="s">
        <v>203</v>
      </c>
      <c r="D530" s="11" t="s">
        <v>18</v>
      </c>
    </row>
    <row r="531" spans="1:8" ht="24" customHeight="1" x14ac:dyDescent="0.25">
      <c r="A531" s="12" t="s">
        <v>22</v>
      </c>
      <c r="B531" s="13">
        <f>G73+E258+E362+D446+D506+D522</f>
        <v>0</v>
      </c>
      <c r="C531" s="31">
        <v>40</v>
      </c>
      <c r="D531" s="20">
        <f>B531/C531</f>
        <v>0</v>
      </c>
    </row>
    <row r="532" spans="1:8" ht="24" customHeight="1" x14ac:dyDescent="0.25">
      <c r="A532" s="21" t="s">
        <v>23</v>
      </c>
      <c r="B532" s="22">
        <f>G74+E259+E363+D447+D507+D523</f>
        <v>0</v>
      </c>
      <c r="C532" s="33">
        <f>C531</f>
        <v>40</v>
      </c>
      <c r="D532" s="24">
        <f>B532/C532</f>
        <v>0</v>
      </c>
    </row>
    <row r="533" spans="1:8" ht="24" customHeight="1" x14ac:dyDescent="0.25">
      <c r="A533" s="7" t="s">
        <v>24</v>
      </c>
      <c r="B533" s="16">
        <f>G75+E260+E364+D448+D508+D524</f>
        <v>0</v>
      </c>
      <c r="C533" s="35">
        <f>C532</f>
        <v>40</v>
      </c>
      <c r="D533" s="8">
        <f>B533/C533</f>
        <v>0</v>
      </c>
      <c r="H533" s="3"/>
    </row>
    <row r="535" spans="1:8" ht="24" customHeight="1" x14ac:dyDescent="0.25">
      <c r="A535" s="333" t="s">
        <v>204</v>
      </c>
      <c r="B535" s="333"/>
      <c r="C535" s="333"/>
      <c r="D535" s="333"/>
      <c r="E535" s="333"/>
      <c r="F535" s="333"/>
      <c r="G535" s="333"/>
      <c r="H535" s="333"/>
    </row>
    <row r="537" spans="1:8" ht="24" customHeight="1" x14ac:dyDescent="0.25">
      <c r="A537" s="343" t="s">
        <v>205</v>
      </c>
      <c r="B537" s="343"/>
      <c r="C537" s="343"/>
      <c r="D537" s="343"/>
    </row>
    <row r="538" spans="1:8" ht="24" customHeight="1" x14ac:dyDescent="0.25">
      <c r="A538" s="187" t="s">
        <v>206</v>
      </c>
      <c r="B538" s="10" t="s">
        <v>207</v>
      </c>
      <c r="C538" s="10" t="s">
        <v>208</v>
      </c>
      <c r="D538" s="11" t="s">
        <v>209</v>
      </c>
    </row>
    <row r="539" spans="1:8" ht="32.1" customHeight="1" x14ac:dyDescent="0.25">
      <c r="A539" s="95" t="s">
        <v>210</v>
      </c>
      <c r="B539" s="13">
        <f>G70</f>
        <v>0</v>
      </c>
      <c r="C539" s="13">
        <f>G71</f>
        <v>0</v>
      </c>
      <c r="D539" s="15">
        <f>G72</f>
        <v>0</v>
      </c>
    </row>
    <row r="540" spans="1:8" ht="32.1" customHeight="1" x14ac:dyDescent="0.25">
      <c r="A540" s="79" t="s">
        <v>211</v>
      </c>
      <c r="B540" s="22">
        <f>E255</f>
        <v>0</v>
      </c>
      <c r="C540" s="22">
        <f>E256</f>
        <v>0</v>
      </c>
      <c r="D540" s="188">
        <f>E257</f>
        <v>0</v>
      </c>
    </row>
    <row r="541" spans="1:8" ht="32.1" customHeight="1" x14ac:dyDescent="0.25">
      <c r="A541" s="79" t="s">
        <v>212</v>
      </c>
      <c r="B541" s="22">
        <f>E359</f>
        <v>0</v>
      </c>
      <c r="C541" s="22">
        <f>E360</f>
        <v>0</v>
      </c>
      <c r="D541" s="188">
        <f>E361</f>
        <v>0</v>
      </c>
    </row>
    <row r="542" spans="1:8" ht="32.1" customHeight="1" x14ac:dyDescent="0.25">
      <c r="A542" s="79" t="s">
        <v>213</v>
      </c>
      <c r="B542" s="22">
        <f>D443</f>
        <v>0</v>
      </c>
      <c r="C542" s="22">
        <f>D444</f>
        <v>0</v>
      </c>
      <c r="D542" s="188">
        <f>D445</f>
        <v>0</v>
      </c>
    </row>
    <row r="543" spans="1:8" ht="32.1" customHeight="1" x14ac:dyDescent="0.25">
      <c r="A543" s="79" t="s">
        <v>214</v>
      </c>
      <c r="B543" s="22">
        <f>D503</f>
        <v>0</v>
      </c>
      <c r="C543" s="22">
        <f>D504</f>
        <v>0</v>
      </c>
      <c r="D543" s="188">
        <f>D505</f>
        <v>0</v>
      </c>
    </row>
    <row r="544" spans="1:8" ht="32.1" customHeight="1" x14ac:dyDescent="0.25">
      <c r="A544" s="79" t="s">
        <v>215</v>
      </c>
      <c r="B544" s="22">
        <f>D519</f>
        <v>0</v>
      </c>
      <c r="C544" s="22">
        <f>D520</f>
        <v>0</v>
      </c>
      <c r="D544" s="188">
        <f>D521</f>
        <v>0</v>
      </c>
    </row>
    <row r="545" spans="1:4" ht="32.1" customHeight="1" x14ac:dyDescent="0.25">
      <c r="A545" s="79" t="s">
        <v>216</v>
      </c>
      <c r="B545" s="22">
        <f>D531</f>
        <v>0</v>
      </c>
      <c r="C545" s="22">
        <f>D532</f>
        <v>0</v>
      </c>
      <c r="D545" s="188">
        <f>D533</f>
        <v>0</v>
      </c>
    </row>
    <row r="546" spans="1:4" ht="32.1" customHeight="1" x14ac:dyDescent="0.25">
      <c r="A546" s="189" t="s">
        <v>217</v>
      </c>
      <c r="B546" s="190">
        <f>SUM(B539:B545)</f>
        <v>0</v>
      </c>
      <c r="C546" s="190">
        <f>SUM(C539:C545)</f>
        <v>0</v>
      </c>
      <c r="D546" s="191">
        <f>SUM(D539:D545)</f>
        <v>0</v>
      </c>
    </row>
    <row r="547" spans="1:4" ht="32.1" customHeight="1" x14ac:dyDescent="0.25">
      <c r="A547" s="112" t="s">
        <v>218</v>
      </c>
      <c r="B547" s="192">
        <f>B546*2</f>
        <v>0</v>
      </c>
      <c r="C547" s="192">
        <f>C546*2</f>
        <v>0</v>
      </c>
      <c r="D547" s="193">
        <f>D546*1</f>
        <v>0</v>
      </c>
    </row>
    <row r="548" spans="1:4" ht="24" customHeight="1" x14ac:dyDescent="0.25">
      <c r="A548" s="194"/>
    </row>
    <row r="549" spans="1:4" ht="24" customHeight="1" x14ac:dyDescent="0.25">
      <c r="A549" s="194"/>
    </row>
    <row r="550" spans="1:4" ht="24" customHeight="1" x14ac:dyDescent="0.25">
      <c r="A550" s="194"/>
    </row>
  </sheetData>
  <mergeCells count="110">
    <mergeCell ref="A535:H535"/>
    <mergeCell ref="A537:D537"/>
    <mergeCell ref="A492:D492"/>
    <mergeCell ref="A501:D501"/>
    <mergeCell ref="A510:H510"/>
    <mergeCell ref="A511:F511"/>
    <mergeCell ref="A512:B512"/>
    <mergeCell ref="A517:D517"/>
    <mergeCell ref="A526:H526"/>
    <mergeCell ref="A527:F527"/>
    <mergeCell ref="A529:D529"/>
    <mergeCell ref="A433:D433"/>
    <mergeCell ref="A439:H439"/>
    <mergeCell ref="A441:D441"/>
    <mergeCell ref="A450:H450"/>
    <mergeCell ref="A452:D452"/>
    <mergeCell ref="A463:C463"/>
    <mergeCell ref="A465:C465"/>
    <mergeCell ref="A474:F474"/>
    <mergeCell ref="A490:D490"/>
    <mergeCell ref="A387:A388"/>
    <mergeCell ref="B387:D387"/>
    <mergeCell ref="A403:H403"/>
    <mergeCell ref="A404:H404"/>
    <mergeCell ref="A406:D406"/>
    <mergeCell ref="A415:E415"/>
    <mergeCell ref="A424:H424"/>
    <mergeCell ref="A425:H425"/>
    <mergeCell ref="A427:D427"/>
    <mergeCell ref="A357:E357"/>
    <mergeCell ref="A366:H366"/>
    <mergeCell ref="A367:H367"/>
    <mergeCell ref="A369:G369"/>
    <mergeCell ref="A370:G370"/>
    <mergeCell ref="A371:A372"/>
    <mergeCell ref="B371:B372"/>
    <mergeCell ref="C371:C372"/>
    <mergeCell ref="A386:D386"/>
    <mergeCell ref="A305:H305"/>
    <mergeCell ref="A307:D307"/>
    <mergeCell ref="A316:D316"/>
    <mergeCell ref="A325:D325"/>
    <mergeCell ref="A334:H334"/>
    <mergeCell ref="A335:H335"/>
    <mergeCell ref="A337:E337"/>
    <mergeCell ref="A346:D346"/>
    <mergeCell ref="A355:H355"/>
    <mergeCell ref="A262:H262"/>
    <mergeCell ref="A263:H263"/>
    <mergeCell ref="A265:B265"/>
    <mergeCell ref="A274:H274"/>
    <mergeCell ref="A275:H275"/>
    <mergeCell ref="A277:D277"/>
    <mergeCell ref="A286:D286"/>
    <mergeCell ref="A295:D295"/>
    <mergeCell ref="A304:H304"/>
    <mergeCell ref="A202:D202"/>
    <mergeCell ref="A211:D211"/>
    <mergeCell ref="A220:H220"/>
    <mergeCell ref="A222:D222"/>
    <mergeCell ref="A231:H231"/>
    <mergeCell ref="A233:D233"/>
    <mergeCell ref="A242:F242"/>
    <mergeCell ref="A251:H251"/>
    <mergeCell ref="A253:E253"/>
    <mergeCell ref="A150:D150"/>
    <mergeCell ref="A159:H159"/>
    <mergeCell ref="A160:H160"/>
    <mergeCell ref="A162:F162"/>
    <mergeCell ref="A164:E164"/>
    <mergeCell ref="A173:E173"/>
    <mergeCell ref="A182:D182"/>
    <mergeCell ref="A191:F191"/>
    <mergeCell ref="A193:D193"/>
    <mergeCell ref="A81:D81"/>
    <mergeCell ref="A90:D90"/>
    <mergeCell ref="A99:E99"/>
    <mergeCell ref="A108:E108"/>
    <mergeCell ref="A117:H117"/>
    <mergeCell ref="A118:H118"/>
    <mergeCell ref="A120:B120"/>
    <mergeCell ref="A132:D132"/>
    <mergeCell ref="A141:D141"/>
    <mergeCell ref="A48:D48"/>
    <mergeCell ref="A53:D53"/>
    <mergeCell ref="A54:F54"/>
    <mergeCell ref="A56:D56"/>
    <mergeCell ref="A65:H65"/>
    <mergeCell ref="A66:H66"/>
    <mergeCell ref="A68:G68"/>
    <mergeCell ref="A77:H77"/>
    <mergeCell ref="A79:H79"/>
    <mergeCell ref="A16:H16"/>
    <mergeCell ref="A18:D18"/>
    <mergeCell ref="A23:H23"/>
    <mergeCell ref="A24:H24"/>
    <mergeCell ref="A26:D26"/>
    <mergeCell ref="A36:H36"/>
    <mergeCell ref="A37:H37"/>
    <mergeCell ref="A39:E39"/>
    <mergeCell ref="A43:E43"/>
    <mergeCell ref="A1:H1"/>
    <mergeCell ref="A2:H2"/>
    <mergeCell ref="A3:H3"/>
    <mergeCell ref="A5:H5"/>
    <mergeCell ref="A6:H6"/>
    <mergeCell ref="A8:H8"/>
    <mergeCell ref="A9:H9"/>
    <mergeCell ref="A11:B11"/>
    <mergeCell ref="A15:H15"/>
  </mergeCells>
  <pageMargins left="0.51180555555555496" right="0.51180555555555496" top="0.78749999999999998" bottom="0.78749999999999998" header="0.51180555555555496" footer="0.51180555555555496"/>
  <pageSetup paperSize="9" firstPageNumber="0" orientation="portrait" horizontalDpi="300" verticalDpi="300"/>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CE8520-0C19-4FB9-84CE-ECFB8AE8E687}">
  <dimension ref="A1:O45"/>
  <sheetViews>
    <sheetView view="pageBreakPreview" topLeftCell="A13" zoomScale="85" zoomScaleNormal="85" zoomScaleSheetLayoutView="85" workbookViewId="0">
      <selection activeCell="L35" sqref="L35"/>
    </sheetView>
  </sheetViews>
  <sheetFormatPr defaultColWidth="42.85546875" defaultRowHeight="15" x14ac:dyDescent="0.25"/>
  <cols>
    <col min="1" max="1" width="5.42578125" bestFit="1" customWidth="1"/>
    <col min="2" max="2" width="54" customWidth="1"/>
    <col min="3" max="3" width="5.42578125" bestFit="1" customWidth="1"/>
    <col min="4" max="4" width="29" customWidth="1"/>
    <col min="5" max="5" width="33.5703125" customWidth="1"/>
    <col min="6" max="6" width="21.85546875" bestFit="1" customWidth="1"/>
    <col min="7" max="7" width="28.42578125" customWidth="1"/>
    <col min="8" max="8" width="14.5703125" style="253" customWidth="1"/>
    <col min="9" max="9" width="12" hidden="1" customWidth="1"/>
    <col min="10" max="10" width="10.5703125" hidden="1" customWidth="1"/>
    <col min="11" max="11" width="18.7109375" customWidth="1"/>
    <col min="12" max="12" width="13.7109375" customWidth="1"/>
    <col min="13" max="13" width="12.140625" customWidth="1"/>
    <col min="14" max="14" width="15" customWidth="1"/>
    <col min="15" max="15" width="17.28515625" customWidth="1"/>
  </cols>
  <sheetData>
    <row r="1" spans="1:15" x14ac:dyDescent="0.25">
      <c r="A1" s="354" t="s">
        <v>367</v>
      </c>
      <c r="B1" s="355"/>
      <c r="C1" s="355"/>
      <c r="D1" s="355"/>
      <c r="E1" s="355"/>
      <c r="F1" s="355"/>
      <c r="G1" s="356"/>
    </row>
    <row r="2" spans="1:15" ht="30.75" customHeight="1" x14ac:dyDescent="0.25">
      <c r="A2" s="357" t="s">
        <v>368</v>
      </c>
      <c r="B2" s="358"/>
      <c r="C2" s="358"/>
      <c r="D2" s="358"/>
      <c r="E2" s="358"/>
      <c r="F2" s="358"/>
      <c r="G2" s="359"/>
    </row>
    <row r="3" spans="1:15" ht="26.25" x14ac:dyDescent="0.4">
      <c r="A3" s="361" t="s">
        <v>369</v>
      </c>
      <c r="B3" s="362"/>
      <c r="C3" s="362"/>
      <c r="D3" s="362"/>
      <c r="E3" s="362"/>
      <c r="F3" s="362"/>
      <c r="G3" s="363"/>
    </row>
    <row r="4" spans="1:15" x14ac:dyDescent="0.25">
      <c r="A4" s="254" t="s">
        <v>222</v>
      </c>
      <c r="B4" s="254" t="s">
        <v>226</v>
      </c>
      <c r="C4" s="254" t="s">
        <v>228</v>
      </c>
      <c r="D4" s="254" t="s">
        <v>230</v>
      </c>
      <c r="E4" s="254" t="s">
        <v>232</v>
      </c>
      <c r="F4" s="254" t="s">
        <v>234</v>
      </c>
      <c r="G4" s="254" t="s">
        <v>236</v>
      </c>
    </row>
    <row r="5" spans="1:15" ht="34.5" customHeight="1" x14ac:dyDescent="0.25">
      <c r="A5" s="254" t="s">
        <v>370</v>
      </c>
      <c r="B5" s="255" t="s">
        <v>371</v>
      </c>
      <c r="C5" s="254" t="s">
        <v>372</v>
      </c>
      <c r="D5" s="255" t="s">
        <v>373</v>
      </c>
      <c r="E5" s="255" t="s">
        <v>374</v>
      </c>
      <c r="F5" s="255" t="s">
        <v>375</v>
      </c>
      <c r="G5" s="255" t="s">
        <v>376</v>
      </c>
    </row>
    <row r="6" spans="1:15" s="260" customFormat="1" ht="25.5" x14ac:dyDescent="0.25">
      <c r="A6" s="256">
        <v>1</v>
      </c>
      <c r="B6" s="257" t="s">
        <v>377</v>
      </c>
      <c r="C6" s="258" t="s">
        <v>378</v>
      </c>
      <c r="D6" s="259">
        <f>'1 - Servente de Limpeza 30 HS'!D166</f>
        <v>2586.4257176085684</v>
      </c>
      <c r="E6" s="259">
        <f>SUM(D6*24)</f>
        <v>62074.217222605643</v>
      </c>
      <c r="F6" s="256">
        <v>24</v>
      </c>
      <c r="G6" s="259">
        <f>SUM(E6*F6)</f>
        <v>1489781.2133425353</v>
      </c>
      <c r="H6" s="253"/>
    </row>
    <row r="7" spans="1:15" s="260" customFormat="1" ht="25.5" x14ac:dyDescent="0.25">
      <c r="A7" s="256">
        <v>2</v>
      </c>
      <c r="B7" s="257" t="s">
        <v>379</v>
      </c>
      <c r="C7" s="258" t="s">
        <v>378</v>
      </c>
      <c r="D7" s="259">
        <f>'2 - Servente de Limpeza 40 HS'!D166</f>
        <v>3691.262810531688</v>
      </c>
      <c r="E7" s="259">
        <f t="shared" ref="E7:E11" si="0">SUM(D7*24)</f>
        <v>88590.30745276052</v>
      </c>
      <c r="F7" s="256">
        <v>14</v>
      </c>
      <c r="G7" s="259">
        <f>SUM(E7*F7)</f>
        <v>1240264.3043386473</v>
      </c>
      <c r="H7" s="253"/>
    </row>
    <row r="8" spans="1:15" s="260" customFormat="1" ht="25.5" x14ac:dyDescent="0.25">
      <c r="A8" s="256">
        <v>3</v>
      </c>
      <c r="B8" s="257" t="s">
        <v>380</v>
      </c>
      <c r="C8" s="258" t="s">
        <v>378</v>
      </c>
      <c r="D8" s="259">
        <f>'3 - Jardineiro 30 HS'!D166</f>
        <v>2605.9760857785241</v>
      </c>
      <c r="E8" s="259">
        <f t="shared" si="0"/>
        <v>62543.426058684578</v>
      </c>
      <c r="F8" s="256">
        <v>4</v>
      </c>
      <c r="G8" s="259">
        <f>SUM(E8*F8)</f>
        <v>250173.70423473831</v>
      </c>
      <c r="H8" s="253"/>
    </row>
    <row r="9" spans="1:15" s="260" customFormat="1" ht="25.5" x14ac:dyDescent="0.25">
      <c r="A9" s="256">
        <v>4</v>
      </c>
      <c r="B9" s="257" t="s">
        <v>381</v>
      </c>
      <c r="C9" s="258" t="s">
        <v>378</v>
      </c>
      <c r="D9" s="259">
        <f>'4 - Jardineiro 40 HS'!D166</f>
        <v>3865.5573681726037</v>
      </c>
      <c r="E9" s="259">
        <f>SUM(D9*24)</f>
        <v>92773.376836142488</v>
      </c>
      <c r="F9" s="256">
        <v>3</v>
      </c>
      <c r="G9" s="259">
        <f>SUM(E9*F9)</f>
        <v>278320.13050842745</v>
      </c>
      <c r="H9" s="253"/>
    </row>
    <row r="10" spans="1:15" s="260" customFormat="1" ht="38.25" x14ac:dyDescent="0.25">
      <c r="A10" s="256">
        <v>5</v>
      </c>
      <c r="B10" s="257" t="s">
        <v>382</v>
      </c>
      <c r="C10" s="258" t="s">
        <v>378</v>
      </c>
      <c r="D10" s="259">
        <f>'5 - Auxiliar Jardineiro 30 HS'!D166</f>
        <v>2435.107196199704</v>
      </c>
      <c r="E10" s="259">
        <f t="shared" si="0"/>
        <v>58442.572708792897</v>
      </c>
      <c r="F10" s="256">
        <v>2</v>
      </c>
      <c r="G10" s="259">
        <f t="shared" ref="G10:G11" si="1">SUM(E10*F10)</f>
        <v>116885.14541758579</v>
      </c>
      <c r="H10" s="253"/>
    </row>
    <row r="11" spans="1:15" ht="39" thickBot="1" x14ac:dyDescent="0.3">
      <c r="A11" s="256">
        <v>6</v>
      </c>
      <c r="B11" s="257" t="s">
        <v>383</v>
      </c>
      <c r="C11" s="258" t="s">
        <v>378</v>
      </c>
      <c r="D11" s="259">
        <f>'6 - Auxiliar Jardineiro 40 HS'!D166</f>
        <v>3673.1354028237438</v>
      </c>
      <c r="E11" s="259">
        <f t="shared" si="0"/>
        <v>88155.249667769851</v>
      </c>
      <c r="F11" s="256">
        <v>2</v>
      </c>
      <c r="G11" s="266">
        <f t="shared" si="1"/>
        <v>176310.4993355397</v>
      </c>
      <c r="H11" s="353"/>
      <c r="I11" s="353"/>
      <c r="K11" s="353"/>
      <c r="L11" s="353"/>
      <c r="N11" s="353"/>
      <c r="O11" s="353"/>
    </row>
    <row r="12" spans="1:15" ht="30.75" customHeight="1" thickBot="1" x14ac:dyDescent="0.3">
      <c r="A12" s="364" t="s">
        <v>384</v>
      </c>
      <c r="B12" s="365"/>
      <c r="C12" s="365"/>
      <c r="D12" s="365"/>
      <c r="E12" s="365"/>
      <c r="F12" s="329">
        <f>SUM(F6:F11)</f>
        <v>49</v>
      </c>
      <c r="G12" s="330">
        <f>SUM(G6:G11)</f>
        <v>3551734.9971774737</v>
      </c>
      <c r="H12" s="352"/>
      <c r="I12" s="352"/>
      <c r="K12" s="352"/>
      <c r="L12" s="352"/>
      <c r="N12" s="352"/>
      <c r="O12" s="352"/>
    </row>
    <row r="13" spans="1:15" x14ac:dyDescent="0.25">
      <c r="K13" s="253"/>
      <c r="N13" s="253"/>
    </row>
    <row r="14" spans="1:15" x14ac:dyDescent="0.25">
      <c r="H14" s="324"/>
      <c r="I14" s="253"/>
      <c r="K14" s="324"/>
      <c r="L14" s="253"/>
      <c r="N14" s="324"/>
      <c r="O14" s="253"/>
    </row>
    <row r="15" spans="1:15" x14ac:dyDescent="0.25">
      <c r="H15" s="251"/>
      <c r="I15" s="253"/>
      <c r="J15" s="253"/>
      <c r="K15" s="251"/>
      <c r="L15" s="253"/>
      <c r="N15" s="251"/>
      <c r="O15" s="253"/>
    </row>
    <row r="16" spans="1:15" x14ac:dyDescent="0.25">
      <c r="C16" s="253"/>
      <c r="D16" s="251"/>
      <c r="E16" s="251"/>
      <c r="I16" s="325"/>
      <c r="J16" s="253"/>
      <c r="K16" s="253"/>
      <c r="L16" s="325"/>
      <c r="N16" s="253"/>
      <c r="O16" s="325"/>
    </row>
    <row r="17" spans="1:15" x14ac:dyDescent="0.25">
      <c r="C17" s="253"/>
      <c r="D17" s="251"/>
      <c r="E17" s="251"/>
      <c r="I17" s="325"/>
      <c r="J17" s="253"/>
      <c r="K17" s="253"/>
      <c r="L17" s="325"/>
      <c r="N17" s="253"/>
      <c r="O17" s="325"/>
    </row>
    <row r="18" spans="1:15" x14ac:dyDescent="0.25">
      <c r="H18" s="263"/>
      <c r="I18" s="262"/>
      <c r="J18" s="253"/>
    </row>
    <row r="19" spans="1:15" x14ac:dyDescent="0.25">
      <c r="H19" s="263"/>
      <c r="I19" s="262"/>
      <c r="J19" s="253"/>
    </row>
    <row r="20" spans="1:15" x14ac:dyDescent="0.25">
      <c r="H20" s="263"/>
      <c r="I20" s="262"/>
      <c r="J20" s="253"/>
    </row>
    <row r="21" spans="1:15" x14ac:dyDescent="0.25">
      <c r="H21" s="263"/>
      <c r="I21" s="262"/>
      <c r="J21" s="253"/>
    </row>
    <row r="22" spans="1:15" x14ac:dyDescent="0.25">
      <c r="H22" s="263"/>
      <c r="I22" s="262"/>
      <c r="J22" s="253"/>
    </row>
    <row r="23" spans="1:15" x14ac:dyDescent="0.25">
      <c r="H23" s="263"/>
      <c r="I23" s="262"/>
      <c r="J23" s="253"/>
    </row>
    <row r="24" spans="1:15" x14ac:dyDescent="0.25">
      <c r="H24" s="263"/>
      <c r="I24" s="262"/>
      <c r="J24" s="253"/>
    </row>
    <row r="25" spans="1:15" x14ac:dyDescent="0.25">
      <c r="H25" s="263"/>
      <c r="I25" s="262"/>
      <c r="J25" s="253"/>
    </row>
    <row r="26" spans="1:15" ht="15.75" x14ac:dyDescent="0.25">
      <c r="A26" s="360" t="s">
        <v>387</v>
      </c>
      <c r="B26" s="360"/>
      <c r="C26" s="360"/>
      <c r="D26" s="360"/>
      <c r="E26" s="360"/>
      <c r="F26" s="360"/>
      <c r="G26" s="360"/>
      <c r="J26" s="253"/>
    </row>
    <row r="27" spans="1:15" ht="15.75" x14ac:dyDescent="0.25">
      <c r="A27" s="360" t="s">
        <v>388</v>
      </c>
      <c r="B27" s="360"/>
      <c r="C27" s="360"/>
      <c r="D27" s="360"/>
      <c r="E27" s="360"/>
      <c r="F27" s="360"/>
      <c r="G27" s="360"/>
      <c r="J27" s="253"/>
    </row>
    <row r="28" spans="1:15" ht="15.75" x14ac:dyDescent="0.25">
      <c r="A28" s="360" t="s">
        <v>389</v>
      </c>
      <c r="B28" s="360"/>
      <c r="C28" s="360"/>
      <c r="D28" s="360"/>
      <c r="E28" s="360"/>
      <c r="F28" s="360"/>
      <c r="G28" s="360"/>
      <c r="J28" s="253"/>
    </row>
    <row r="29" spans="1:15" ht="15.75" x14ac:dyDescent="0.25">
      <c r="A29" s="360" t="s">
        <v>390</v>
      </c>
      <c r="B29" s="360"/>
      <c r="C29" s="360"/>
      <c r="D29" s="360"/>
      <c r="E29" s="360"/>
      <c r="F29" s="360"/>
      <c r="G29" s="360"/>
      <c r="J29" s="253"/>
    </row>
    <row r="30" spans="1:15" ht="15.75" x14ac:dyDescent="0.25">
      <c r="A30" s="360" t="s">
        <v>391</v>
      </c>
      <c r="B30" s="360"/>
      <c r="C30" s="360"/>
      <c r="D30" s="360"/>
      <c r="E30" s="360"/>
      <c r="F30" s="360"/>
      <c r="G30" s="360"/>
      <c r="J30" s="253"/>
    </row>
    <row r="31" spans="1:15" x14ac:dyDescent="0.25">
      <c r="J31" s="253"/>
    </row>
    <row r="34" spans="1:10" x14ac:dyDescent="0.25">
      <c r="A34" s="354" t="s">
        <v>367</v>
      </c>
      <c r="B34" s="355"/>
      <c r="C34" s="355"/>
      <c r="D34" s="355"/>
      <c r="E34" s="355"/>
      <c r="F34" s="355"/>
      <c r="G34" s="356"/>
    </row>
    <row r="35" spans="1:10" ht="29.25" customHeight="1" x14ac:dyDescent="0.25">
      <c r="A35" s="357" t="s">
        <v>368</v>
      </c>
      <c r="B35" s="358"/>
      <c r="C35" s="358"/>
      <c r="D35" s="358"/>
      <c r="E35" s="358"/>
      <c r="F35" s="358"/>
      <c r="G35" s="359"/>
    </row>
    <row r="36" spans="1:10" x14ac:dyDescent="0.25">
      <c r="A36" s="354" t="s">
        <v>369</v>
      </c>
      <c r="B36" s="355"/>
      <c r="C36" s="355"/>
      <c r="D36" s="355"/>
      <c r="E36" s="355"/>
      <c r="F36" s="355"/>
      <c r="G36" s="356"/>
    </row>
    <row r="37" spans="1:10" x14ac:dyDescent="0.25">
      <c r="A37" s="254" t="s">
        <v>222</v>
      </c>
      <c r="B37" s="254" t="s">
        <v>226</v>
      </c>
      <c r="C37" s="254" t="s">
        <v>228</v>
      </c>
      <c r="D37" s="254" t="s">
        <v>230</v>
      </c>
      <c r="E37" s="254" t="s">
        <v>232</v>
      </c>
      <c r="F37" s="254" t="s">
        <v>234</v>
      </c>
      <c r="G37" s="254" t="s">
        <v>236</v>
      </c>
      <c r="I37" s="328">
        <v>5</v>
      </c>
      <c r="J37" s="328">
        <v>6.79</v>
      </c>
    </row>
    <row r="38" spans="1:10" ht="25.5" x14ac:dyDescent="0.25">
      <c r="A38" s="254" t="s">
        <v>370</v>
      </c>
      <c r="B38" s="255" t="s">
        <v>371</v>
      </c>
      <c r="C38" s="254" t="s">
        <v>372</v>
      </c>
      <c r="D38" s="255" t="s">
        <v>373</v>
      </c>
      <c r="E38" s="255" t="s">
        <v>374</v>
      </c>
      <c r="F38" s="255" t="s">
        <v>375</v>
      </c>
      <c r="G38" s="255" t="s">
        <v>376</v>
      </c>
      <c r="I38" s="313" t="s">
        <v>385</v>
      </c>
      <c r="J38" s="313" t="s">
        <v>386</v>
      </c>
    </row>
    <row r="39" spans="1:10" ht="25.5" x14ac:dyDescent="0.25">
      <c r="A39" s="256">
        <v>1</v>
      </c>
      <c r="B39" s="257" t="s">
        <v>377</v>
      </c>
      <c r="C39" s="258" t="s">
        <v>378</v>
      </c>
      <c r="D39" s="259">
        <v>3130.6200000000003</v>
      </c>
      <c r="E39" s="259">
        <f>SUM(D39*24)</f>
        <v>75134.880000000005</v>
      </c>
      <c r="F39" s="256">
        <v>24</v>
      </c>
      <c r="G39" s="259">
        <f>SUM(E39*F39)</f>
        <v>1803237.12</v>
      </c>
      <c r="H39" s="267"/>
      <c r="I39" s="323">
        <v>0.05</v>
      </c>
      <c r="J39" s="323">
        <v>6.7900000000000002E-2</v>
      </c>
    </row>
    <row r="40" spans="1:10" ht="25.5" x14ac:dyDescent="0.25">
      <c r="A40" s="256">
        <v>2</v>
      </c>
      <c r="B40" s="257" t="s">
        <v>379</v>
      </c>
      <c r="C40" s="258" t="s">
        <v>378</v>
      </c>
      <c r="D40" s="259">
        <v>4043.9933333333333</v>
      </c>
      <c r="E40" s="259">
        <f t="shared" ref="E40:E44" si="2">SUM(D40*24)</f>
        <v>97055.84</v>
      </c>
      <c r="F40" s="256">
        <v>14</v>
      </c>
      <c r="G40" s="259">
        <f t="shared" ref="G40:G44" si="3">SUM(E40*F40)</f>
        <v>1358781.76</v>
      </c>
      <c r="H40" s="267"/>
      <c r="I40" s="323">
        <v>2.1999999999999999E-2</v>
      </c>
      <c r="J40" s="323">
        <v>8.9999999999999993E-3</v>
      </c>
    </row>
    <row r="41" spans="1:10" ht="25.5" x14ac:dyDescent="0.25">
      <c r="A41" s="256">
        <v>3</v>
      </c>
      <c r="B41" s="257" t="s">
        <v>380</v>
      </c>
      <c r="C41" s="258" t="s">
        <v>378</v>
      </c>
      <c r="D41" s="259">
        <v>2971.7966666666666</v>
      </c>
      <c r="E41" s="259">
        <f t="shared" si="2"/>
        <v>71323.12</v>
      </c>
      <c r="F41" s="256">
        <v>4</v>
      </c>
      <c r="G41" s="259">
        <f t="shared" si="3"/>
        <v>285292.48</v>
      </c>
      <c r="H41" s="267"/>
      <c r="I41" s="323">
        <v>4.2099999999999999E-2</v>
      </c>
      <c r="J41" s="323">
        <v>0.01</v>
      </c>
    </row>
    <row r="42" spans="1:10" ht="25.5" x14ac:dyDescent="0.25">
      <c r="A42" s="264">
        <v>4</v>
      </c>
      <c r="B42" s="257" t="s">
        <v>381</v>
      </c>
      <c r="C42" s="258" t="s">
        <v>378</v>
      </c>
      <c r="D42" s="259">
        <v>3918.2000000000003</v>
      </c>
      <c r="E42" s="259">
        <f t="shared" si="2"/>
        <v>94036.800000000003</v>
      </c>
      <c r="F42" s="256">
        <v>3</v>
      </c>
      <c r="G42" s="259">
        <f t="shared" si="3"/>
        <v>282110.40000000002</v>
      </c>
      <c r="H42" s="267"/>
      <c r="I42" s="323">
        <v>5.0000000000000001E-3</v>
      </c>
      <c r="J42" s="323">
        <v>1E-3</v>
      </c>
    </row>
    <row r="43" spans="1:10" ht="38.25" x14ac:dyDescent="0.25">
      <c r="A43" s="256">
        <v>5</v>
      </c>
      <c r="B43" s="257" t="s">
        <v>382</v>
      </c>
      <c r="C43" s="258" t="s">
        <v>378</v>
      </c>
      <c r="D43" s="259">
        <v>2726.7449999999999</v>
      </c>
      <c r="E43" s="259">
        <f t="shared" si="2"/>
        <v>65441.88</v>
      </c>
      <c r="F43" s="256">
        <v>2</v>
      </c>
      <c r="G43" s="259">
        <f t="shared" si="3"/>
        <v>130883.76</v>
      </c>
      <c r="H43" s="267"/>
      <c r="I43" s="323">
        <v>0.02</v>
      </c>
      <c r="J43" s="323">
        <v>0.01</v>
      </c>
    </row>
    <row r="44" spans="1:10" ht="39" thickBot="1" x14ac:dyDescent="0.3">
      <c r="A44" s="256">
        <v>6</v>
      </c>
      <c r="B44" s="257" t="s">
        <v>383</v>
      </c>
      <c r="C44" s="258" t="s">
        <v>378</v>
      </c>
      <c r="D44" s="259">
        <v>3676.5400000000004</v>
      </c>
      <c r="E44" s="259">
        <f t="shared" si="2"/>
        <v>88236.96</v>
      </c>
      <c r="F44" s="265">
        <v>2</v>
      </c>
      <c r="G44" s="266">
        <f t="shared" si="3"/>
        <v>176473.92</v>
      </c>
      <c r="H44" s="267"/>
      <c r="I44" s="323">
        <v>1E-3</v>
      </c>
      <c r="J44" s="323">
        <v>0</v>
      </c>
    </row>
    <row r="45" spans="1:10" ht="15.75" thickBot="1" x14ac:dyDescent="0.3">
      <c r="A45" s="349" t="s">
        <v>384</v>
      </c>
      <c r="B45" s="350"/>
      <c r="C45" s="350"/>
      <c r="D45" s="350"/>
      <c r="E45" s="350"/>
      <c r="F45" s="351"/>
      <c r="G45" s="261">
        <f>SUM(G39:G44)</f>
        <v>4036779.4399999995</v>
      </c>
    </row>
  </sheetData>
  <mergeCells count="19">
    <mergeCell ref="A1:G1"/>
    <mergeCell ref="A2:G2"/>
    <mergeCell ref="A3:G3"/>
    <mergeCell ref="A12:E12"/>
    <mergeCell ref="A26:G26"/>
    <mergeCell ref="N11:O11"/>
    <mergeCell ref="N12:O12"/>
    <mergeCell ref="A28:G28"/>
    <mergeCell ref="A29:G29"/>
    <mergeCell ref="A30:G30"/>
    <mergeCell ref="A27:G27"/>
    <mergeCell ref="A45:F45"/>
    <mergeCell ref="H12:I12"/>
    <mergeCell ref="K12:L12"/>
    <mergeCell ref="H11:I11"/>
    <mergeCell ref="K11:L11"/>
    <mergeCell ref="A34:G34"/>
    <mergeCell ref="A35:G35"/>
    <mergeCell ref="A36:G36"/>
  </mergeCells>
  <pageMargins left="0.23622047244094491" right="0.23622047244094491" top="1.3385826771653544" bottom="0.74803149606299213" header="0.11811023622047245" footer="0.31496062992125984"/>
  <pageSetup scale="75" orientation="landscape"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28A887-CF48-4AC1-8A09-C632B58CAB2E}">
  <sheetPr>
    <pageSetUpPr fitToPage="1"/>
  </sheetPr>
  <dimension ref="A1:H178"/>
  <sheetViews>
    <sheetView view="pageBreakPreview" topLeftCell="A109" zoomScale="85" zoomScaleNormal="100" zoomScaleSheetLayoutView="85" zoomScalePageLayoutView="55" workbookViewId="0">
      <selection activeCell="G170" sqref="G170"/>
    </sheetView>
  </sheetViews>
  <sheetFormatPr defaultColWidth="9.140625" defaultRowHeight="12.75" x14ac:dyDescent="0.2"/>
  <cols>
    <col min="1" max="1" width="4.7109375" style="203" customWidth="1"/>
    <col min="2" max="2" width="63.140625" style="203" customWidth="1"/>
    <col min="3" max="3" width="17.85546875" style="203" customWidth="1"/>
    <col min="4" max="4" width="19.7109375" style="203" customWidth="1"/>
    <col min="5" max="5" width="12" style="203" customWidth="1"/>
    <col min="6" max="6" width="10.7109375" style="203" customWidth="1"/>
    <col min="7" max="16384" width="9.140625" style="203"/>
  </cols>
  <sheetData>
    <row r="1" spans="1:4" x14ac:dyDescent="0.2">
      <c r="A1" s="410" t="s">
        <v>0</v>
      </c>
      <c r="B1" s="410"/>
      <c r="C1" s="410"/>
      <c r="D1" s="410"/>
    </row>
    <row r="2" spans="1:4" x14ac:dyDescent="0.2">
      <c r="A2" s="410" t="s">
        <v>219</v>
      </c>
      <c r="B2" s="410"/>
      <c r="C2" s="410"/>
      <c r="D2" s="410"/>
    </row>
    <row r="3" spans="1:4" x14ac:dyDescent="0.2">
      <c r="A3" s="411" t="s">
        <v>220</v>
      </c>
      <c r="B3" s="411"/>
      <c r="C3" s="411"/>
      <c r="D3" s="411"/>
    </row>
    <row r="4" spans="1:4" x14ac:dyDescent="0.2">
      <c r="A4" s="198"/>
      <c r="B4" s="198"/>
      <c r="C4" s="198"/>
      <c r="D4" s="198"/>
    </row>
    <row r="5" spans="1:4" x14ac:dyDescent="0.2">
      <c r="A5" s="372" t="s">
        <v>221</v>
      </c>
      <c r="B5" s="372"/>
      <c r="C5" s="372"/>
      <c r="D5" s="372"/>
    </row>
    <row r="6" spans="1:4" x14ac:dyDescent="0.2">
      <c r="A6" s="199"/>
      <c r="B6" s="199"/>
      <c r="C6" s="199"/>
      <c r="D6" s="199"/>
    </row>
    <row r="7" spans="1:4" x14ac:dyDescent="0.2">
      <c r="A7" s="200" t="s">
        <v>222</v>
      </c>
      <c r="B7" s="201" t="s">
        <v>223</v>
      </c>
      <c r="C7" s="412"/>
      <c r="D7" s="412"/>
    </row>
    <row r="8" spans="1:4" x14ac:dyDescent="0.2">
      <c r="A8" s="200" t="s">
        <v>224</v>
      </c>
      <c r="B8" s="201" t="s">
        <v>225</v>
      </c>
      <c r="C8" s="412" t="s">
        <v>355</v>
      </c>
      <c r="D8" s="412"/>
    </row>
    <row r="9" spans="1:4" x14ac:dyDescent="0.2">
      <c r="A9" s="200" t="s">
        <v>226</v>
      </c>
      <c r="B9" s="201" t="s">
        <v>227</v>
      </c>
      <c r="C9" s="404">
        <v>45163</v>
      </c>
      <c r="D9" s="404"/>
    </row>
    <row r="10" spans="1:4" x14ac:dyDescent="0.2">
      <c r="A10" s="200" t="s">
        <v>228</v>
      </c>
      <c r="B10" s="201" t="s">
        <v>229</v>
      </c>
      <c r="C10" s="412" t="s">
        <v>356</v>
      </c>
      <c r="D10" s="412"/>
    </row>
    <row r="11" spans="1:4" x14ac:dyDescent="0.2">
      <c r="A11" s="200" t="s">
        <v>230</v>
      </c>
      <c r="B11" s="202" t="s">
        <v>231</v>
      </c>
      <c r="C11" s="413">
        <v>24</v>
      </c>
      <c r="D11" s="413"/>
    </row>
    <row r="12" spans="1:4" x14ac:dyDescent="0.2">
      <c r="A12" s="200" t="s">
        <v>232</v>
      </c>
      <c r="B12" s="202" t="s">
        <v>233</v>
      </c>
      <c r="C12" s="414"/>
      <c r="D12" s="414"/>
    </row>
    <row r="13" spans="1:4" x14ac:dyDescent="0.2">
      <c r="A13" s="200" t="s">
        <v>234</v>
      </c>
      <c r="B13" s="202" t="s">
        <v>235</v>
      </c>
      <c r="C13" s="412" t="s">
        <v>346</v>
      </c>
      <c r="D13" s="412"/>
    </row>
    <row r="14" spans="1:4" x14ac:dyDescent="0.2">
      <c r="A14" s="200" t="s">
        <v>236</v>
      </c>
      <c r="B14" s="201" t="s">
        <v>237</v>
      </c>
      <c r="C14" s="415"/>
      <c r="D14" s="415"/>
    </row>
    <row r="15" spans="1:4" x14ac:dyDescent="0.2">
      <c r="A15" s="200" t="s">
        <v>238</v>
      </c>
      <c r="B15" s="201" t="s">
        <v>239</v>
      </c>
      <c r="C15" s="416">
        <v>1403.85</v>
      </c>
      <c r="D15" s="416"/>
    </row>
    <row r="16" spans="1:4" x14ac:dyDescent="0.2">
      <c r="A16" s="200" t="s">
        <v>240</v>
      </c>
      <c r="B16" s="201" t="s">
        <v>241</v>
      </c>
      <c r="C16" s="413" t="s">
        <v>362</v>
      </c>
      <c r="D16" s="413"/>
    </row>
    <row r="17" spans="1:8" x14ac:dyDescent="0.2">
      <c r="A17" s="200" t="s">
        <v>242</v>
      </c>
      <c r="B17" s="201" t="s">
        <v>243</v>
      </c>
      <c r="C17" s="412">
        <v>2023</v>
      </c>
      <c r="D17" s="412"/>
    </row>
    <row r="18" spans="1:8" x14ac:dyDescent="0.2">
      <c r="A18" s="200" t="s">
        <v>244</v>
      </c>
      <c r="B18" s="201" t="s">
        <v>245</v>
      </c>
      <c r="C18" s="413" t="s">
        <v>352</v>
      </c>
      <c r="D18" s="413"/>
    </row>
    <row r="19" spans="1:8" x14ac:dyDescent="0.2">
      <c r="A19" s="200" t="s">
        <v>246</v>
      </c>
      <c r="B19" s="201" t="s">
        <v>247</v>
      </c>
      <c r="C19" s="404"/>
      <c r="D19" s="404"/>
    </row>
    <row r="22" spans="1:8" x14ac:dyDescent="0.2">
      <c r="A22" s="372" t="s">
        <v>248</v>
      </c>
      <c r="B22" s="372"/>
      <c r="C22" s="372"/>
      <c r="D22" s="372"/>
    </row>
    <row r="23" spans="1:8" x14ac:dyDescent="0.2">
      <c r="A23" s="204"/>
      <c r="B23" s="405"/>
      <c r="C23" s="406"/>
      <c r="D23" s="205" t="s">
        <v>249</v>
      </c>
    </row>
    <row r="24" spans="1:8" x14ac:dyDescent="0.2">
      <c r="A24" s="200">
        <v>1</v>
      </c>
      <c r="B24" s="398" t="s">
        <v>250</v>
      </c>
      <c r="C24" s="398"/>
      <c r="D24" s="200" t="s">
        <v>251</v>
      </c>
      <c r="F24" s="244"/>
    </row>
    <row r="25" spans="1:8" x14ac:dyDescent="0.2">
      <c r="A25" s="206" t="s">
        <v>222</v>
      </c>
      <c r="B25" s="392" t="s">
        <v>252</v>
      </c>
      <c r="C25" s="392"/>
      <c r="D25" s="196">
        <v>957.17</v>
      </c>
    </row>
    <row r="26" spans="1:8" x14ac:dyDescent="0.2">
      <c r="A26" s="206" t="s">
        <v>224</v>
      </c>
      <c r="B26" s="392" t="s">
        <v>253</v>
      </c>
      <c r="C26" s="392"/>
      <c r="D26" s="196">
        <v>54.31</v>
      </c>
      <c r="H26" s="226"/>
    </row>
    <row r="27" spans="1:8" x14ac:dyDescent="0.2">
      <c r="A27" s="206" t="s">
        <v>226</v>
      </c>
      <c r="B27" s="392" t="s">
        <v>354</v>
      </c>
      <c r="C27" s="392"/>
      <c r="D27" s="196">
        <v>0</v>
      </c>
      <c r="F27" s="245"/>
      <c r="H27" s="226"/>
    </row>
    <row r="28" spans="1:8" x14ac:dyDescent="0.2">
      <c r="A28" s="206" t="s">
        <v>228</v>
      </c>
      <c r="B28" s="243" t="s">
        <v>336</v>
      </c>
      <c r="C28" s="243"/>
      <c r="D28" s="196">
        <v>0</v>
      </c>
      <c r="F28" s="245"/>
      <c r="H28" s="226"/>
    </row>
    <row r="29" spans="1:8" x14ac:dyDescent="0.2">
      <c r="A29" s="407" t="s">
        <v>41</v>
      </c>
      <c r="B29" s="407"/>
      <c r="C29" s="407"/>
      <c r="D29" s="246">
        <f>SUM(D25:D28)</f>
        <v>1011.48</v>
      </c>
    </row>
    <row r="30" spans="1:8" ht="24.75" customHeight="1" x14ac:dyDescent="0.2">
      <c r="A30" s="408" t="s">
        <v>351</v>
      </c>
      <c r="B30" s="408"/>
      <c r="C30" s="408"/>
      <c r="D30" s="408"/>
    </row>
    <row r="31" spans="1:8" ht="27.75" customHeight="1" x14ac:dyDescent="0.2">
      <c r="A31" s="409" t="s">
        <v>349</v>
      </c>
      <c r="B31" s="409"/>
      <c r="C31" s="409"/>
      <c r="D31" s="409"/>
    </row>
    <row r="32" spans="1:8" x14ac:dyDescent="0.2">
      <c r="A32" s="249"/>
      <c r="B32" s="249"/>
      <c r="C32" s="249"/>
      <c r="D32" s="249"/>
    </row>
    <row r="33" spans="1:4" x14ac:dyDescent="0.2">
      <c r="A33" s="372" t="s">
        <v>254</v>
      </c>
      <c r="B33" s="372"/>
      <c r="C33" s="372"/>
      <c r="D33" s="372"/>
    </row>
    <row r="34" spans="1:4" ht="13.5" thickBot="1" x14ac:dyDescent="0.25">
      <c r="A34" s="207"/>
      <c r="B34" s="207"/>
      <c r="C34" s="207"/>
      <c r="D34" s="208"/>
    </row>
    <row r="35" spans="1:4" ht="14.25" thickTop="1" thickBot="1" x14ac:dyDescent="0.25">
      <c r="A35" s="400" t="s">
        <v>255</v>
      </c>
      <c r="B35" s="400"/>
      <c r="C35" s="209" t="s">
        <v>256</v>
      </c>
      <c r="D35" s="210">
        <f>D29</f>
        <v>1011.48</v>
      </c>
    </row>
    <row r="36" spans="1:4" ht="14.25" thickTop="1" thickBot="1" x14ac:dyDescent="0.25">
      <c r="A36" s="400"/>
      <c r="B36" s="400"/>
      <c r="C36" s="209" t="s">
        <v>64</v>
      </c>
      <c r="D36" s="211">
        <f>SUM(D35:D35)</f>
        <v>1011.48</v>
      </c>
    </row>
    <row r="37" spans="1:4" ht="13.5" thickTop="1" x14ac:dyDescent="0.2">
      <c r="A37" s="212"/>
    </row>
    <row r="38" spans="1:4" x14ac:dyDescent="0.2">
      <c r="A38" s="391" t="s">
        <v>257</v>
      </c>
      <c r="B38" s="391"/>
      <c r="C38" s="391"/>
      <c r="D38" s="391"/>
    </row>
    <row r="40" spans="1:4" x14ac:dyDescent="0.2">
      <c r="A40" s="200" t="s">
        <v>258</v>
      </c>
      <c r="B40" s="228" t="s">
        <v>259</v>
      </c>
      <c r="C40" s="200" t="s">
        <v>260</v>
      </c>
      <c r="D40" s="200" t="s">
        <v>251</v>
      </c>
    </row>
    <row r="41" spans="1:4" x14ac:dyDescent="0.2">
      <c r="A41" s="206" t="s">
        <v>222</v>
      </c>
      <c r="B41" s="201" t="s">
        <v>261</v>
      </c>
      <c r="C41" s="229">
        <v>8.3330000000000001E-2</v>
      </c>
      <c r="D41" s="196">
        <f>D36*C41</f>
        <v>84.286628399999998</v>
      </c>
    </row>
    <row r="42" spans="1:4" x14ac:dyDescent="0.2">
      <c r="A42" s="206" t="s">
        <v>224</v>
      </c>
      <c r="B42" s="201" t="s">
        <v>50</v>
      </c>
      <c r="C42" s="229">
        <v>8.3330000000000001E-2</v>
      </c>
      <c r="D42" s="196">
        <f>D36*C42</f>
        <v>84.286628399999998</v>
      </c>
    </row>
    <row r="43" spans="1:4" x14ac:dyDescent="0.2">
      <c r="A43" s="206" t="s">
        <v>226</v>
      </c>
      <c r="B43" s="201" t="s">
        <v>262</v>
      </c>
      <c r="C43" s="230">
        <v>2.7778000000000001E-2</v>
      </c>
      <c r="D43" s="196">
        <f>D36*C43</f>
        <v>28.09689144</v>
      </c>
    </row>
    <row r="44" spans="1:4" x14ac:dyDescent="0.2">
      <c r="A44" s="385" t="s">
        <v>41</v>
      </c>
      <c r="B44" s="385"/>
      <c r="C44" s="385"/>
      <c r="D44" s="236">
        <f>SUM(D41:D43)</f>
        <v>196.67014824</v>
      </c>
    </row>
    <row r="45" spans="1:4" ht="34.5" customHeight="1" x14ac:dyDescent="0.2">
      <c r="A45" s="399" t="s">
        <v>331</v>
      </c>
      <c r="B45" s="399"/>
      <c r="C45" s="399"/>
      <c r="D45" s="399"/>
    </row>
    <row r="46" spans="1:4" ht="13.5" thickBot="1" x14ac:dyDescent="0.25">
      <c r="A46" s="207"/>
      <c r="B46" s="207"/>
      <c r="C46" s="207"/>
      <c r="D46" s="216"/>
    </row>
    <row r="47" spans="1:4" ht="14.25" thickTop="1" thickBot="1" x14ac:dyDescent="0.25">
      <c r="A47" s="400" t="s">
        <v>263</v>
      </c>
      <c r="B47" s="400"/>
      <c r="C47" s="209" t="s">
        <v>256</v>
      </c>
      <c r="D47" s="210">
        <f>D29</f>
        <v>1011.48</v>
      </c>
    </row>
    <row r="48" spans="1:4" ht="14.25" thickTop="1" thickBot="1" x14ac:dyDescent="0.25">
      <c r="A48" s="400"/>
      <c r="B48" s="400"/>
      <c r="C48" s="209" t="s">
        <v>264</v>
      </c>
      <c r="D48" s="211">
        <f>D44</f>
        <v>196.67014824</v>
      </c>
    </row>
    <row r="49" spans="1:4" ht="14.25" thickTop="1" thickBot="1" x14ac:dyDescent="0.25">
      <c r="A49" s="400"/>
      <c r="B49" s="400"/>
      <c r="C49" s="209" t="s">
        <v>64</v>
      </c>
      <c r="D49" s="211">
        <f>SUM(D47:D48)</f>
        <v>1208.1501482399999</v>
      </c>
    </row>
    <row r="50" spans="1:4" ht="13.5" thickTop="1" x14ac:dyDescent="0.2"/>
    <row r="51" spans="1:4" x14ac:dyDescent="0.2">
      <c r="A51" s="401" t="s">
        <v>265</v>
      </c>
      <c r="B51" s="401"/>
      <c r="C51" s="401"/>
      <c r="D51" s="401"/>
    </row>
    <row r="52" spans="1:4" ht="9.75" customHeight="1" x14ac:dyDescent="0.2"/>
    <row r="53" spans="1:4" ht="11.25" customHeight="1" x14ac:dyDescent="0.2">
      <c r="A53" s="200" t="s">
        <v>266</v>
      </c>
      <c r="B53" s="200" t="s">
        <v>267</v>
      </c>
      <c r="C53" s="200" t="s">
        <v>260</v>
      </c>
      <c r="D53" s="200" t="s">
        <v>251</v>
      </c>
    </row>
    <row r="54" spans="1:4" x14ac:dyDescent="0.2">
      <c r="A54" s="206" t="s">
        <v>222</v>
      </c>
      <c r="B54" s="201" t="s">
        <v>268</v>
      </c>
      <c r="C54" s="234">
        <v>0.2</v>
      </c>
      <c r="D54" s="197">
        <f>D49*C54</f>
        <v>241.630029648</v>
      </c>
    </row>
    <row r="55" spans="1:4" x14ac:dyDescent="0.2">
      <c r="A55" s="206" t="s">
        <v>224</v>
      </c>
      <c r="B55" s="201" t="s">
        <v>269</v>
      </c>
      <c r="C55" s="234">
        <v>2.5000000000000001E-2</v>
      </c>
      <c r="D55" s="197">
        <f>D49*C55</f>
        <v>30.203753706000001</v>
      </c>
    </row>
    <row r="56" spans="1:4" ht="14.25" customHeight="1" x14ac:dyDescent="0.2">
      <c r="A56" s="206" t="s">
        <v>226</v>
      </c>
      <c r="B56" s="201" t="s">
        <v>333</v>
      </c>
      <c r="C56" s="233">
        <v>5.0000000000000001E-3</v>
      </c>
      <c r="D56" s="197">
        <f>D49*C56</f>
        <v>6.0407507412000001</v>
      </c>
    </row>
    <row r="57" spans="1:4" x14ac:dyDescent="0.2">
      <c r="A57" s="206" t="s">
        <v>228</v>
      </c>
      <c r="B57" s="201" t="s">
        <v>270</v>
      </c>
      <c r="C57" s="234">
        <v>1.4999999999999999E-2</v>
      </c>
      <c r="D57" s="197">
        <f>D49*C57</f>
        <v>18.122252223599997</v>
      </c>
    </row>
    <row r="58" spans="1:4" x14ac:dyDescent="0.2">
      <c r="A58" s="206" t="s">
        <v>230</v>
      </c>
      <c r="B58" s="201" t="s">
        <v>271</v>
      </c>
      <c r="C58" s="234">
        <v>0.01</v>
      </c>
      <c r="D58" s="197">
        <f>D49*C58</f>
        <v>12.0815014824</v>
      </c>
    </row>
    <row r="59" spans="1:4" x14ac:dyDescent="0.2">
      <c r="A59" s="206" t="s">
        <v>232</v>
      </c>
      <c r="B59" s="201" t="s">
        <v>61</v>
      </c>
      <c r="C59" s="234">
        <v>6.0000000000000001E-3</v>
      </c>
      <c r="D59" s="197">
        <f>D49*C59</f>
        <v>7.2489008894399998</v>
      </c>
    </row>
    <row r="60" spans="1:4" x14ac:dyDescent="0.2">
      <c r="A60" s="206" t="s">
        <v>234</v>
      </c>
      <c r="B60" s="201" t="s">
        <v>62</v>
      </c>
      <c r="C60" s="234">
        <v>2E-3</v>
      </c>
      <c r="D60" s="197">
        <f>D49*C60</f>
        <v>2.4163002964799998</v>
      </c>
    </row>
    <row r="61" spans="1:4" x14ac:dyDescent="0.2">
      <c r="A61" s="206" t="s">
        <v>236</v>
      </c>
      <c r="B61" s="201" t="s">
        <v>63</v>
      </c>
      <c r="C61" s="234">
        <v>0.08</v>
      </c>
      <c r="D61" s="197">
        <f>D49*C61</f>
        <v>96.652011859200002</v>
      </c>
    </row>
    <row r="62" spans="1:4" x14ac:dyDescent="0.2">
      <c r="A62" s="385" t="s">
        <v>272</v>
      </c>
      <c r="B62" s="385"/>
      <c r="C62" s="231">
        <f>SUM(C54:C61)</f>
        <v>0.34300000000000003</v>
      </c>
      <c r="D62" s="237">
        <f>SUM(D54:D61)</f>
        <v>414.39550084631998</v>
      </c>
    </row>
    <row r="63" spans="1:4" x14ac:dyDescent="0.2">
      <c r="A63" s="402" t="s">
        <v>332</v>
      </c>
      <c r="B63" s="402"/>
      <c r="C63" s="402"/>
      <c r="D63" s="402"/>
    </row>
    <row r="64" spans="1:4" ht="12.75" customHeight="1" x14ac:dyDescent="0.2">
      <c r="A64" s="387" t="s">
        <v>334</v>
      </c>
      <c r="B64" s="403"/>
      <c r="C64" s="403"/>
      <c r="D64" s="403"/>
    </row>
    <row r="65" spans="1:4" ht="48.75" customHeight="1" x14ac:dyDescent="0.2">
      <c r="A65" s="387" t="s">
        <v>350</v>
      </c>
      <c r="B65" s="403"/>
      <c r="C65" s="403"/>
      <c r="D65" s="403"/>
    </row>
    <row r="66" spans="1:4" x14ac:dyDescent="0.2">
      <c r="A66" s="397" t="s">
        <v>273</v>
      </c>
      <c r="B66" s="397"/>
      <c r="C66" s="397"/>
      <c r="D66" s="397"/>
    </row>
    <row r="67" spans="1:4" x14ac:dyDescent="0.2">
      <c r="A67" s="200" t="s">
        <v>274</v>
      </c>
      <c r="B67" s="398" t="s">
        <v>275</v>
      </c>
      <c r="C67" s="398"/>
      <c r="D67" s="200" t="s">
        <v>251</v>
      </c>
    </row>
    <row r="68" spans="1:4" x14ac:dyDescent="0.2">
      <c r="A68" s="206" t="s">
        <v>276</v>
      </c>
      <c r="B68" s="392" t="s">
        <v>277</v>
      </c>
      <c r="C68" s="392"/>
      <c r="D68" s="197">
        <v>207</v>
      </c>
    </row>
    <row r="69" spans="1:4" x14ac:dyDescent="0.2">
      <c r="A69" s="206" t="s">
        <v>278</v>
      </c>
      <c r="B69" s="392" t="s">
        <v>342</v>
      </c>
      <c r="C69" s="392"/>
      <c r="D69" s="197">
        <f>D25*0.06</f>
        <v>57.430199999999992</v>
      </c>
    </row>
    <row r="70" spans="1:4" x14ac:dyDescent="0.2">
      <c r="A70" s="206" t="s">
        <v>279</v>
      </c>
      <c r="B70" s="392" t="s">
        <v>280</v>
      </c>
      <c r="C70" s="392"/>
      <c r="D70" s="236">
        <f>D68-D69</f>
        <v>149.56980000000001</v>
      </c>
    </row>
    <row r="71" spans="1:4" x14ac:dyDescent="0.2">
      <c r="A71" s="206" t="s">
        <v>281</v>
      </c>
      <c r="B71" s="392" t="s">
        <v>282</v>
      </c>
      <c r="C71" s="392"/>
      <c r="D71" s="197">
        <v>0</v>
      </c>
    </row>
    <row r="72" spans="1:4" x14ac:dyDescent="0.2">
      <c r="A72" s="206" t="s">
        <v>283</v>
      </c>
      <c r="B72" s="392" t="s">
        <v>345</v>
      </c>
      <c r="C72" s="392"/>
      <c r="D72" s="197">
        <f>D71*0.05</f>
        <v>0</v>
      </c>
    </row>
    <row r="73" spans="1:4" x14ac:dyDescent="0.2">
      <c r="A73" s="206" t="s">
        <v>284</v>
      </c>
      <c r="B73" s="392" t="s">
        <v>285</v>
      </c>
      <c r="C73" s="392"/>
      <c r="D73" s="236">
        <f>D71-D72</f>
        <v>0</v>
      </c>
    </row>
    <row r="74" spans="1:4" x14ac:dyDescent="0.2">
      <c r="A74" s="235" t="s">
        <v>226</v>
      </c>
      <c r="B74" s="393" t="s">
        <v>358</v>
      </c>
      <c r="C74" s="394"/>
      <c r="D74" s="236">
        <v>140.61000000000001</v>
      </c>
    </row>
    <row r="75" spans="1:4" x14ac:dyDescent="0.2">
      <c r="A75" s="235" t="s">
        <v>228</v>
      </c>
      <c r="B75" s="395" t="s">
        <v>335</v>
      </c>
      <c r="C75" s="395"/>
      <c r="D75" s="197"/>
    </row>
    <row r="76" spans="1:4" x14ac:dyDescent="0.2">
      <c r="A76" s="235" t="s">
        <v>230</v>
      </c>
      <c r="B76" s="395" t="s">
        <v>336</v>
      </c>
      <c r="C76" s="395"/>
      <c r="D76" s="197"/>
    </row>
    <row r="77" spans="1:4" x14ac:dyDescent="0.2">
      <c r="A77" s="385" t="s">
        <v>41</v>
      </c>
      <c r="B77" s="385"/>
      <c r="C77" s="385"/>
      <c r="D77" s="236">
        <f>D70+D73+D74</f>
        <v>290.1798</v>
      </c>
    </row>
    <row r="78" spans="1:4" ht="41.25" customHeight="1" x14ac:dyDescent="0.2">
      <c r="A78" s="396" t="s">
        <v>347</v>
      </c>
      <c r="B78" s="396"/>
      <c r="C78" s="396"/>
      <c r="D78" s="396"/>
    </row>
    <row r="80" spans="1:4" x14ac:dyDescent="0.2">
      <c r="A80" s="397" t="s">
        <v>286</v>
      </c>
      <c r="B80" s="397"/>
      <c r="C80" s="397"/>
      <c r="D80" s="397"/>
    </row>
    <row r="81" spans="1:8" x14ac:dyDescent="0.2">
      <c r="A81" s="200">
        <v>2</v>
      </c>
      <c r="B81" s="398" t="s">
        <v>287</v>
      </c>
      <c r="C81" s="398"/>
      <c r="D81" s="200" t="s">
        <v>251</v>
      </c>
    </row>
    <row r="82" spans="1:8" x14ac:dyDescent="0.2">
      <c r="A82" s="206" t="s">
        <v>258</v>
      </c>
      <c r="B82" s="384" t="s">
        <v>339</v>
      </c>
      <c r="C82" s="384"/>
      <c r="D82" s="196">
        <f>D44</f>
        <v>196.67014824</v>
      </c>
    </row>
    <row r="83" spans="1:8" x14ac:dyDescent="0.2">
      <c r="A83" s="206" t="s">
        <v>266</v>
      </c>
      <c r="B83" s="384" t="s">
        <v>338</v>
      </c>
      <c r="C83" s="384"/>
      <c r="D83" s="196">
        <f>D62</f>
        <v>414.39550084631998</v>
      </c>
    </row>
    <row r="84" spans="1:8" x14ac:dyDescent="0.2">
      <c r="A84" s="206" t="s">
        <v>274</v>
      </c>
      <c r="B84" s="384" t="s">
        <v>337</v>
      </c>
      <c r="C84" s="384"/>
      <c r="D84" s="196">
        <f>D77</f>
        <v>290.1798</v>
      </c>
    </row>
    <row r="85" spans="1:8" x14ac:dyDescent="0.2">
      <c r="A85" s="385" t="s">
        <v>41</v>
      </c>
      <c r="B85" s="385"/>
      <c r="C85" s="385"/>
      <c r="D85" s="237">
        <f>SUM(D82:D84)</f>
        <v>901.24544908632004</v>
      </c>
    </row>
    <row r="86" spans="1:8" ht="13.5" thickBot="1" x14ac:dyDescent="0.25">
      <c r="A86" s="207"/>
      <c r="B86" s="207"/>
      <c r="C86" s="207"/>
      <c r="D86" s="220"/>
    </row>
    <row r="87" spans="1:8" ht="14.25" thickTop="1" thickBot="1" x14ac:dyDescent="0.25">
      <c r="A87" s="386" t="s">
        <v>340</v>
      </c>
      <c r="B87" s="386"/>
      <c r="C87" s="209" t="s">
        <v>256</v>
      </c>
      <c r="D87" s="210">
        <f>D29</f>
        <v>1011.48</v>
      </c>
    </row>
    <row r="88" spans="1:8" ht="14.25" thickTop="1" thickBot="1" x14ac:dyDescent="0.25">
      <c r="A88" s="386"/>
      <c r="B88" s="386"/>
      <c r="C88" s="209" t="s">
        <v>288</v>
      </c>
      <c r="D88" s="210">
        <f>D83</f>
        <v>414.39550084631998</v>
      </c>
    </row>
    <row r="89" spans="1:8" ht="14.25" thickTop="1" thickBot="1" x14ac:dyDescent="0.25">
      <c r="A89" s="386"/>
      <c r="B89" s="386"/>
      <c r="C89" s="209" t="s">
        <v>64</v>
      </c>
      <c r="D89" s="211">
        <f>SUM(D87:D88)</f>
        <v>1425.8755008463199</v>
      </c>
    </row>
    <row r="90" spans="1:8" ht="13.5" thickTop="1" x14ac:dyDescent="0.2"/>
    <row r="91" spans="1:8" x14ac:dyDescent="0.2">
      <c r="A91" s="376" t="s">
        <v>289</v>
      </c>
      <c r="B91" s="376"/>
      <c r="C91" s="376"/>
      <c r="D91" s="376"/>
    </row>
    <row r="92" spans="1:8" x14ac:dyDescent="0.2">
      <c r="A92" s="200">
        <v>3</v>
      </c>
      <c r="B92" s="228" t="s">
        <v>290</v>
      </c>
      <c r="C92" s="228" t="s">
        <v>260</v>
      </c>
      <c r="D92" s="200" t="s">
        <v>251</v>
      </c>
    </row>
    <row r="93" spans="1:8" x14ac:dyDescent="0.2">
      <c r="A93" s="206" t="s">
        <v>222</v>
      </c>
      <c r="B93" s="201" t="s">
        <v>291</v>
      </c>
      <c r="C93" s="231">
        <f>1/12*5.55%</f>
        <v>4.6249999999999998E-3</v>
      </c>
      <c r="D93" s="196">
        <f>ROUND($D$25*C93,2)</f>
        <v>4.43</v>
      </c>
    </row>
    <row r="94" spans="1:8" x14ac:dyDescent="0.2">
      <c r="A94" s="206" t="s">
        <v>224</v>
      </c>
      <c r="B94" s="201" t="s">
        <v>292</v>
      </c>
      <c r="C94" s="238">
        <v>3.6999999999999999E-4</v>
      </c>
      <c r="D94" s="196">
        <f t="shared" ref="D94:D98" si="0">ROUND($D$25*C94,2)</f>
        <v>0.35</v>
      </c>
    </row>
    <row r="95" spans="1:8" x14ac:dyDescent="0.2">
      <c r="A95" s="206" t="s">
        <v>226</v>
      </c>
      <c r="B95" s="201" t="s">
        <v>293</v>
      </c>
      <c r="C95" s="231">
        <f>(8%*40%*5.55%)</f>
        <v>1.776E-3</v>
      </c>
      <c r="D95" s="196">
        <f t="shared" si="0"/>
        <v>1.7</v>
      </c>
      <c r="H95" s="227"/>
    </row>
    <row r="96" spans="1:8" x14ac:dyDescent="0.2">
      <c r="A96" s="206" t="s">
        <v>228</v>
      </c>
      <c r="B96" s="201" t="s">
        <v>294</v>
      </c>
      <c r="C96" s="231">
        <f>(1/30*7)/12</f>
        <v>1.9444444444444445E-2</v>
      </c>
      <c r="D96" s="196">
        <f t="shared" si="0"/>
        <v>18.61</v>
      </c>
    </row>
    <row r="97" spans="1:4" ht="15" customHeight="1" x14ac:dyDescent="0.2">
      <c r="A97" s="206" t="s">
        <v>230</v>
      </c>
      <c r="B97" s="201" t="s">
        <v>295</v>
      </c>
      <c r="C97" s="231">
        <v>7.1000000000000004E-3</v>
      </c>
      <c r="D97" s="196">
        <f t="shared" si="0"/>
        <v>6.8</v>
      </c>
    </row>
    <row r="98" spans="1:4" x14ac:dyDescent="0.2">
      <c r="A98" s="206" t="s">
        <v>232</v>
      </c>
      <c r="B98" s="201" t="s">
        <v>296</v>
      </c>
      <c r="C98" s="231">
        <f>((0.08*0.4))</f>
        <v>3.2000000000000001E-2</v>
      </c>
      <c r="D98" s="196">
        <f t="shared" si="0"/>
        <v>30.63</v>
      </c>
    </row>
    <row r="99" spans="1:4" x14ac:dyDescent="0.2">
      <c r="A99" s="385" t="s">
        <v>41</v>
      </c>
      <c r="B99" s="385"/>
      <c r="C99" s="385"/>
      <c r="D99" s="237">
        <f>SUM(D93:D98)</f>
        <v>62.519999999999996</v>
      </c>
    </row>
    <row r="100" spans="1:4" ht="72.75" customHeight="1" x14ac:dyDescent="0.2">
      <c r="A100" s="387" t="s">
        <v>341</v>
      </c>
      <c r="B100" s="388"/>
      <c r="C100" s="388"/>
      <c r="D100" s="388"/>
    </row>
    <row r="101" spans="1:4" ht="13.5" thickBot="1" x14ac:dyDescent="0.25">
      <c r="A101" s="207"/>
      <c r="B101" s="207"/>
      <c r="C101" s="207"/>
      <c r="D101" s="220"/>
    </row>
    <row r="102" spans="1:4" ht="14.25" thickTop="1" thickBot="1" x14ac:dyDescent="0.25">
      <c r="A102" s="389" t="s">
        <v>297</v>
      </c>
      <c r="B102" s="389"/>
      <c r="C102" s="209" t="s">
        <v>298</v>
      </c>
      <c r="D102" s="211">
        <f>D29</f>
        <v>1011.48</v>
      </c>
    </row>
    <row r="103" spans="1:4" ht="14.25" thickTop="1" thickBot="1" x14ac:dyDescent="0.25">
      <c r="A103" s="389"/>
      <c r="B103" s="389"/>
      <c r="C103" s="209" t="s">
        <v>288</v>
      </c>
      <c r="D103" s="211">
        <f>D44</f>
        <v>196.67014824</v>
      </c>
    </row>
    <row r="104" spans="1:4" ht="14.25" thickTop="1" thickBot="1" x14ac:dyDescent="0.25">
      <c r="A104" s="389"/>
      <c r="B104" s="389"/>
      <c r="C104" s="209" t="s">
        <v>299</v>
      </c>
      <c r="D104" s="211">
        <f>D84-D70-D73</f>
        <v>140.60999999999999</v>
      </c>
    </row>
    <row r="105" spans="1:4" ht="14.25" thickTop="1" thickBot="1" x14ac:dyDescent="0.25">
      <c r="A105" s="389"/>
      <c r="B105" s="389"/>
      <c r="C105" s="209" t="s">
        <v>300</v>
      </c>
      <c r="D105" s="211">
        <f>D99</f>
        <v>62.519999999999996</v>
      </c>
    </row>
    <row r="106" spans="1:4" ht="14.25" thickTop="1" thickBot="1" x14ac:dyDescent="0.25">
      <c r="A106" s="389"/>
      <c r="B106" s="389"/>
      <c r="C106" s="221" t="s">
        <v>301</v>
      </c>
      <c r="D106" s="211">
        <f>SUM(D102:D105)</f>
        <v>1411.2801482399998</v>
      </c>
    </row>
    <row r="107" spans="1:4" ht="13.5" thickTop="1" x14ac:dyDescent="0.2">
      <c r="A107" s="390"/>
      <c r="B107" s="390"/>
      <c r="C107" s="390"/>
      <c r="D107" s="390"/>
    </row>
    <row r="109" spans="1:4" x14ac:dyDescent="0.2">
      <c r="A109" s="372" t="s">
        <v>302</v>
      </c>
      <c r="B109" s="372"/>
      <c r="C109" s="372"/>
      <c r="D109" s="372"/>
    </row>
    <row r="110" spans="1:4" x14ac:dyDescent="0.2">
      <c r="A110" s="391" t="s">
        <v>303</v>
      </c>
      <c r="B110" s="391"/>
      <c r="C110" s="391"/>
      <c r="D110" s="391"/>
    </row>
    <row r="111" spans="1:4" x14ac:dyDescent="0.2">
      <c r="A111" s="200" t="s">
        <v>304</v>
      </c>
      <c r="B111" s="228" t="s">
        <v>305</v>
      </c>
      <c r="C111" s="228" t="s">
        <v>260</v>
      </c>
      <c r="D111" s="200" t="s">
        <v>251</v>
      </c>
    </row>
    <row r="112" spans="1:4" x14ac:dyDescent="0.2">
      <c r="A112" s="206" t="s">
        <v>222</v>
      </c>
      <c r="B112" s="201" t="s">
        <v>306</v>
      </c>
      <c r="C112" s="240">
        <v>0</v>
      </c>
      <c r="D112" s="197">
        <f>ROUND($D$25*C112,2)</f>
        <v>0</v>
      </c>
    </row>
    <row r="113" spans="1:4" x14ac:dyDescent="0.2">
      <c r="A113" s="206" t="s">
        <v>224</v>
      </c>
      <c r="B113" s="201" t="s">
        <v>307</v>
      </c>
      <c r="C113" s="240">
        <v>1.6330000000000001E-2</v>
      </c>
      <c r="D113" s="197">
        <f t="shared" ref="D113:D117" si="1">ROUND($D$25*C113,2)</f>
        <v>15.63</v>
      </c>
    </row>
    <row r="114" spans="1:4" x14ac:dyDescent="0.2">
      <c r="A114" s="206" t="s">
        <v>226</v>
      </c>
      <c r="B114" s="201" t="s">
        <v>308</v>
      </c>
      <c r="C114" s="240">
        <v>2.0833333333333299E-4</v>
      </c>
      <c r="D114" s="197">
        <f t="shared" si="1"/>
        <v>0.2</v>
      </c>
    </row>
    <row r="115" spans="1:4" x14ac:dyDescent="0.2">
      <c r="A115" s="206" t="s">
        <v>228</v>
      </c>
      <c r="B115" s="201" t="s">
        <v>309</v>
      </c>
      <c r="C115" s="240">
        <v>3.3333333333333301E-3</v>
      </c>
      <c r="D115" s="197">
        <f t="shared" si="1"/>
        <v>3.19</v>
      </c>
    </row>
    <row r="116" spans="1:4" x14ac:dyDescent="0.2">
      <c r="A116" s="206" t="s">
        <v>230</v>
      </c>
      <c r="B116" s="201" t="s">
        <v>310</v>
      </c>
      <c r="C116" s="241">
        <v>5.5999999999999995E-4</v>
      </c>
      <c r="D116" s="197">
        <f t="shared" si="1"/>
        <v>0.54</v>
      </c>
    </row>
    <row r="117" spans="1:4" x14ac:dyDescent="0.2">
      <c r="A117" s="206" t="s">
        <v>232</v>
      </c>
      <c r="B117" s="201" t="s">
        <v>311</v>
      </c>
      <c r="C117" s="240"/>
      <c r="D117" s="197">
        <f t="shared" si="1"/>
        <v>0</v>
      </c>
    </row>
    <row r="118" spans="1:4" x14ac:dyDescent="0.2">
      <c r="A118" s="385" t="s">
        <v>272</v>
      </c>
      <c r="B118" s="385"/>
      <c r="C118" s="239">
        <f>SUM(C112:C117)</f>
        <v>2.0431666666666667E-2</v>
      </c>
      <c r="D118" s="236">
        <f>SUM(D112:D117)</f>
        <v>19.559999999999999</v>
      </c>
    </row>
    <row r="119" spans="1:4" ht="48" customHeight="1" x14ac:dyDescent="0.2">
      <c r="A119" s="383" t="s">
        <v>343</v>
      </c>
      <c r="B119" s="383"/>
      <c r="C119" s="383"/>
      <c r="D119" s="383"/>
    </row>
    <row r="121" spans="1:4" x14ac:dyDescent="0.2">
      <c r="A121" s="376" t="s">
        <v>312</v>
      </c>
      <c r="B121" s="376"/>
      <c r="C121" s="376"/>
      <c r="D121" s="376"/>
    </row>
    <row r="122" spans="1:4" x14ac:dyDescent="0.2">
      <c r="A122" s="200">
        <v>5</v>
      </c>
      <c r="B122" s="377" t="s">
        <v>214</v>
      </c>
      <c r="C122" s="377"/>
      <c r="D122" s="200" t="s">
        <v>251</v>
      </c>
    </row>
    <row r="123" spans="1:4" x14ac:dyDescent="0.2">
      <c r="A123" s="242" t="s">
        <v>222</v>
      </c>
      <c r="B123" s="378" t="s">
        <v>359</v>
      </c>
      <c r="C123" s="378"/>
      <c r="D123" s="196">
        <f>UNIFORME!E10</f>
        <v>48.52</v>
      </c>
    </row>
    <row r="124" spans="1:4" x14ac:dyDescent="0.2">
      <c r="A124" s="242" t="s">
        <v>224</v>
      </c>
      <c r="B124" s="378" t="s">
        <v>360</v>
      </c>
      <c r="C124" s="378"/>
      <c r="D124" s="196">
        <f>'EQUIPAMENTO SERVENTE'!E33</f>
        <v>5.8054468555818852</v>
      </c>
    </row>
    <row r="125" spans="1:4" x14ac:dyDescent="0.2">
      <c r="A125" s="242" t="s">
        <v>226</v>
      </c>
      <c r="B125" s="378" t="s">
        <v>361</v>
      </c>
      <c r="C125" s="378"/>
      <c r="D125" s="196">
        <f>'MATERIAIS E INSUMO SERVENTE'!E61</f>
        <v>57.984821666666676</v>
      </c>
    </row>
    <row r="126" spans="1:4" x14ac:dyDescent="0.2">
      <c r="A126" s="379" t="s">
        <v>272</v>
      </c>
      <c r="B126" s="379"/>
      <c r="C126" s="379"/>
      <c r="D126" s="196">
        <f>SUM(D123:D125)</f>
        <v>112.31026852224856</v>
      </c>
    </row>
    <row r="127" spans="1:4" ht="13.5" thickBot="1" x14ac:dyDescent="0.25">
      <c r="A127" s="207"/>
      <c r="B127" s="207"/>
      <c r="C127" s="207"/>
      <c r="D127" s="220"/>
    </row>
    <row r="128" spans="1:4" ht="14.25" thickTop="1" thickBot="1" x14ac:dyDescent="0.25">
      <c r="A128" s="380" t="s">
        <v>313</v>
      </c>
      <c r="B128" s="380"/>
      <c r="C128" s="209" t="s">
        <v>298</v>
      </c>
      <c r="D128" s="211">
        <f>D29</f>
        <v>1011.48</v>
      </c>
    </row>
    <row r="129" spans="1:4" ht="14.25" thickTop="1" thickBot="1" x14ac:dyDescent="0.25">
      <c r="A129" s="380"/>
      <c r="B129" s="380"/>
      <c r="C129" s="209" t="s">
        <v>314</v>
      </c>
      <c r="D129" s="211">
        <f>D85</f>
        <v>901.24544908632004</v>
      </c>
    </row>
    <row r="130" spans="1:4" ht="14.25" thickTop="1" thickBot="1" x14ac:dyDescent="0.25">
      <c r="A130" s="380"/>
      <c r="B130" s="380"/>
      <c r="C130" s="209" t="s">
        <v>300</v>
      </c>
      <c r="D130" s="211">
        <f>D99</f>
        <v>62.519999999999996</v>
      </c>
    </row>
    <row r="131" spans="1:4" ht="14.25" thickTop="1" thickBot="1" x14ac:dyDescent="0.25">
      <c r="A131" s="380"/>
      <c r="B131" s="380"/>
      <c r="C131" s="209" t="s">
        <v>315</v>
      </c>
      <c r="D131" s="211">
        <f>D118</f>
        <v>19.559999999999999</v>
      </c>
    </row>
    <row r="132" spans="1:4" ht="14.25" thickTop="1" thickBot="1" x14ac:dyDescent="0.25">
      <c r="A132" s="380"/>
      <c r="B132" s="380"/>
      <c r="C132" s="209" t="s">
        <v>316</v>
      </c>
      <c r="D132" s="211">
        <f>D126</f>
        <v>112.31026852224856</v>
      </c>
    </row>
    <row r="133" spans="1:4" ht="14.25" thickTop="1" thickBot="1" x14ac:dyDescent="0.25">
      <c r="A133" s="380"/>
      <c r="B133" s="380"/>
      <c r="C133" s="221" t="s">
        <v>301</v>
      </c>
      <c r="D133" s="211">
        <f>SUM(D128:D132)</f>
        <v>2107.1157176085685</v>
      </c>
    </row>
    <row r="134" spans="1:4" ht="14.25" thickTop="1" thickBot="1" x14ac:dyDescent="0.25">
      <c r="A134" s="381" t="s">
        <v>317</v>
      </c>
      <c r="B134" s="381"/>
      <c r="C134" s="209" t="s">
        <v>298</v>
      </c>
      <c r="D134" s="211">
        <f>D128</f>
        <v>1011.48</v>
      </c>
    </row>
    <row r="135" spans="1:4" ht="14.25" thickTop="1" thickBot="1" x14ac:dyDescent="0.25">
      <c r="A135" s="381"/>
      <c r="B135" s="381"/>
      <c r="C135" s="209" t="s">
        <v>314</v>
      </c>
      <c r="D135" s="211">
        <f>D129</f>
        <v>901.24544908632004</v>
      </c>
    </row>
    <row r="136" spans="1:4" ht="14.25" thickTop="1" thickBot="1" x14ac:dyDescent="0.25">
      <c r="A136" s="381"/>
      <c r="B136" s="381"/>
      <c r="C136" s="209" t="s">
        <v>300</v>
      </c>
      <c r="D136" s="211">
        <f>D130</f>
        <v>62.519999999999996</v>
      </c>
    </row>
    <row r="137" spans="1:4" ht="14.25" thickTop="1" thickBot="1" x14ac:dyDescent="0.25">
      <c r="A137" s="381"/>
      <c r="B137" s="381"/>
      <c r="C137" s="209" t="s">
        <v>315</v>
      </c>
      <c r="D137" s="211">
        <f>D131</f>
        <v>19.559999999999999</v>
      </c>
    </row>
    <row r="138" spans="1:4" ht="14.25" thickTop="1" thickBot="1" x14ac:dyDescent="0.25">
      <c r="A138" s="381"/>
      <c r="B138" s="381"/>
      <c r="C138" s="209" t="s">
        <v>316</v>
      </c>
      <c r="D138" s="211">
        <f>D132</f>
        <v>112.31026852224856</v>
      </c>
    </row>
    <row r="139" spans="1:4" ht="14.25" thickTop="1" thickBot="1" x14ac:dyDescent="0.25">
      <c r="A139" s="381"/>
      <c r="B139" s="381"/>
      <c r="C139" s="209" t="s">
        <v>318</v>
      </c>
      <c r="D139" s="211">
        <f>D145</f>
        <v>105.36</v>
      </c>
    </row>
    <row r="140" spans="1:4" ht="14.25" thickTop="1" thickBot="1" x14ac:dyDescent="0.25">
      <c r="A140" s="381"/>
      <c r="B140" s="381"/>
      <c r="C140" s="221" t="s">
        <v>301</v>
      </c>
      <c r="D140" s="223">
        <f>SUM(D134:D139)</f>
        <v>2212.4757176085686</v>
      </c>
    </row>
    <row r="141" spans="1:4" ht="13.5" thickTop="1" x14ac:dyDescent="0.2"/>
    <row r="142" spans="1:4" x14ac:dyDescent="0.2">
      <c r="A142" s="372" t="s">
        <v>319</v>
      </c>
      <c r="B142" s="372"/>
      <c r="C142" s="372"/>
      <c r="D142" s="372"/>
    </row>
    <row r="143" spans="1:4" ht="13.5" thickBot="1" x14ac:dyDescent="0.25"/>
    <row r="144" spans="1:4" ht="13.5" thickBot="1" x14ac:dyDescent="0.25">
      <c r="A144" s="213">
        <v>6</v>
      </c>
      <c r="B144" s="222" t="s">
        <v>215</v>
      </c>
      <c r="C144" s="214" t="s">
        <v>260</v>
      </c>
      <c r="D144" s="214" t="s">
        <v>251</v>
      </c>
    </row>
    <row r="145" spans="1:4" ht="13.5" thickBot="1" x14ac:dyDescent="0.25">
      <c r="A145" s="215" t="s">
        <v>222</v>
      </c>
      <c r="B145" s="217" t="s">
        <v>197</v>
      </c>
      <c r="C145" s="224">
        <f>'REGIÃO VII'!I39</f>
        <v>0.05</v>
      </c>
      <c r="D145" s="195">
        <f>ROUND(D133*C145,2)</f>
        <v>105.36</v>
      </c>
    </row>
    <row r="146" spans="1:4" ht="13.5" thickBot="1" x14ac:dyDescent="0.25">
      <c r="A146" s="215" t="s">
        <v>224</v>
      </c>
      <c r="B146" s="217" t="s">
        <v>199</v>
      </c>
      <c r="C146" s="218">
        <f>'REGIÃO VII'!J39</f>
        <v>6.7900000000000002E-2</v>
      </c>
      <c r="D146" s="195">
        <f>ROUND(D140*C146,2)</f>
        <v>150.22999999999999</v>
      </c>
    </row>
    <row r="147" spans="1:4" ht="13.5" thickBot="1" x14ac:dyDescent="0.25">
      <c r="A147" s="382" t="s">
        <v>320</v>
      </c>
      <c r="B147" s="382"/>
      <c r="C147" s="382"/>
      <c r="D147" s="195">
        <f>D133+D145+D146</f>
        <v>2362.7057176085686</v>
      </c>
    </row>
    <row r="148" spans="1:4" ht="13.5" thickBot="1" x14ac:dyDescent="0.25">
      <c r="A148" s="382" t="s">
        <v>330</v>
      </c>
      <c r="B148" s="382"/>
      <c r="C148" s="382"/>
      <c r="D148" s="195">
        <f>ROUND(D147/(1-C149),2)</f>
        <v>2586.4299999999998</v>
      </c>
    </row>
    <row r="149" spans="1:4" ht="13.5" thickBot="1" x14ac:dyDescent="0.25">
      <c r="A149" s="215" t="s">
        <v>226</v>
      </c>
      <c r="B149" s="217" t="s">
        <v>198</v>
      </c>
      <c r="C149" s="224">
        <f>SUM(C150:C152)</f>
        <v>8.6499999999999994E-2</v>
      </c>
      <c r="D149" s="195"/>
    </row>
    <row r="150" spans="1:4" ht="13.5" thickBot="1" x14ac:dyDescent="0.25">
      <c r="A150" s="215"/>
      <c r="B150" s="217" t="s">
        <v>321</v>
      </c>
      <c r="C150" s="218">
        <v>6.4999999999999997E-3</v>
      </c>
      <c r="D150" s="195">
        <f>ROUND($D$148*C150,2)</f>
        <v>16.809999999999999</v>
      </c>
    </row>
    <row r="151" spans="1:4" ht="13.5" thickBot="1" x14ac:dyDescent="0.25">
      <c r="A151" s="215"/>
      <c r="B151" s="217" t="s">
        <v>322</v>
      </c>
      <c r="C151" s="218">
        <v>0.03</v>
      </c>
      <c r="D151" s="195">
        <f>ROUND($D$148*C151,2)</f>
        <v>77.59</v>
      </c>
    </row>
    <row r="152" spans="1:4" ht="13.5" thickBot="1" x14ac:dyDescent="0.25">
      <c r="A152" s="215"/>
      <c r="B152" s="217" t="s">
        <v>323</v>
      </c>
      <c r="C152" s="218">
        <v>0.05</v>
      </c>
      <c r="D152" s="195">
        <f>ROUND($D$148*C152,2)</f>
        <v>129.32</v>
      </c>
    </row>
    <row r="153" spans="1:4" ht="13.5" thickBot="1" x14ac:dyDescent="0.25">
      <c r="A153" s="373" t="s">
        <v>272</v>
      </c>
      <c r="B153" s="373"/>
      <c r="C153" s="219"/>
      <c r="D153" s="195">
        <f>SUM(D150:D152)+D145+D146</f>
        <v>479.30999999999995</v>
      </c>
    </row>
    <row r="154" spans="1:4" ht="24" customHeight="1" x14ac:dyDescent="0.2">
      <c r="A154" s="371" t="s">
        <v>344</v>
      </c>
      <c r="B154" s="371"/>
      <c r="C154" s="371"/>
      <c r="D154" s="371"/>
    </row>
    <row r="156" spans="1:4" x14ac:dyDescent="0.2">
      <c r="A156" s="372" t="s">
        <v>324</v>
      </c>
      <c r="B156" s="372"/>
      <c r="C156" s="372"/>
      <c r="D156" s="372"/>
    </row>
    <row r="157" spans="1:4" ht="13.5" thickBot="1" x14ac:dyDescent="0.25"/>
    <row r="158" spans="1:4" ht="13.5" thickBot="1" x14ac:dyDescent="0.25">
      <c r="A158" s="213"/>
      <c r="B158" s="373" t="s">
        <v>325</v>
      </c>
      <c r="C158" s="373"/>
      <c r="D158" s="214" t="s">
        <v>251</v>
      </c>
    </row>
    <row r="159" spans="1:4" ht="13.5" thickBot="1" x14ac:dyDescent="0.25">
      <c r="A159" s="225" t="s">
        <v>222</v>
      </c>
      <c r="B159" s="374" t="s">
        <v>248</v>
      </c>
      <c r="C159" s="374"/>
      <c r="D159" s="195">
        <f>D128</f>
        <v>1011.48</v>
      </c>
    </row>
    <row r="160" spans="1:4" ht="13.5" thickBot="1" x14ac:dyDescent="0.25">
      <c r="A160" s="225" t="s">
        <v>224</v>
      </c>
      <c r="B160" s="374" t="s">
        <v>254</v>
      </c>
      <c r="C160" s="374"/>
      <c r="D160" s="195">
        <f>D129</f>
        <v>901.24544908632004</v>
      </c>
    </row>
    <row r="161" spans="1:4" ht="13.5" thickBot="1" x14ac:dyDescent="0.25">
      <c r="A161" s="225" t="s">
        <v>226</v>
      </c>
      <c r="B161" s="374" t="s">
        <v>289</v>
      </c>
      <c r="C161" s="374"/>
      <c r="D161" s="195">
        <f>D130</f>
        <v>62.519999999999996</v>
      </c>
    </row>
    <row r="162" spans="1:4" ht="13.5" thickBot="1" x14ac:dyDescent="0.25">
      <c r="A162" s="225" t="s">
        <v>228</v>
      </c>
      <c r="B162" s="374" t="s">
        <v>302</v>
      </c>
      <c r="C162" s="374"/>
      <c r="D162" s="195">
        <f>D131</f>
        <v>19.559999999999999</v>
      </c>
    </row>
    <row r="163" spans="1:4" ht="13.5" thickBot="1" x14ac:dyDescent="0.25">
      <c r="A163" s="225" t="s">
        <v>230</v>
      </c>
      <c r="B163" s="374" t="s">
        <v>312</v>
      </c>
      <c r="C163" s="374"/>
      <c r="D163" s="195">
        <f>D132</f>
        <v>112.31026852224856</v>
      </c>
    </row>
    <row r="164" spans="1:4" ht="13.5" thickBot="1" x14ac:dyDescent="0.25">
      <c r="A164" s="373" t="s">
        <v>326</v>
      </c>
      <c r="B164" s="373"/>
      <c r="C164" s="373"/>
      <c r="D164" s="195">
        <f>SUM(D159:D163)</f>
        <v>2107.1157176085685</v>
      </c>
    </row>
    <row r="165" spans="1:4" ht="13.5" thickBot="1" x14ac:dyDescent="0.25">
      <c r="A165" s="225" t="s">
        <v>232</v>
      </c>
      <c r="B165" s="374" t="s">
        <v>327</v>
      </c>
      <c r="C165" s="374"/>
      <c r="D165" s="195">
        <f>D153</f>
        <v>479.30999999999995</v>
      </c>
    </row>
    <row r="166" spans="1:4" ht="13.5" thickBot="1" x14ac:dyDescent="0.25">
      <c r="A166" s="375" t="s">
        <v>328</v>
      </c>
      <c r="B166" s="375"/>
      <c r="C166" s="375"/>
      <c r="D166" s="232">
        <f>D164+D165</f>
        <v>2586.4257176085684</v>
      </c>
    </row>
    <row r="167" spans="1:4" ht="14.25" thickTop="1" thickBot="1" x14ac:dyDescent="0.25">
      <c r="A167" s="370" t="s">
        <v>329</v>
      </c>
      <c r="B167" s="370"/>
      <c r="C167" s="370"/>
      <c r="D167" s="247">
        <f>D146</f>
        <v>150.22999999999999</v>
      </c>
    </row>
    <row r="168" spans="1:4" ht="13.5" thickTop="1" x14ac:dyDescent="0.2">
      <c r="A168" s="248"/>
      <c r="B168" s="248"/>
      <c r="C168" s="248"/>
      <c r="D168" s="248"/>
    </row>
    <row r="169" spans="1:4" ht="29.25" customHeight="1" x14ac:dyDescent="0.2">
      <c r="A169" s="366" t="s">
        <v>348</v>
      </c>
      <c r="B169" s="366"/>
      <c r="C169" s="366"/>
      <c r="D169" s="366"/>
    </row>
    <row r="170" spans="1:4" ht="82.5" customHeight="1" x14ac:dyDescent="0.2">
      <c r="A170" s="367"/>
      <c r="B170" s="367"/>
      <c r="C170" s="367"/>
      <c r="D170" s="367"/>
    </row>
    <row r="171" spans="1:4" ht="21.75" customHeight="1" x14ac:dyDescent="0.2">
      <c r="A171" s="252"/>
      <c r="B171" s="252"/>
      <c r="C171" s="252"/>
      <c r="D171" s="252"/>
    </row>
    <row r="172" spans="1:4" x14ac:dyDescent="0.2">
      <c r="A172" s="368" t="s">
        <v>554</v>
      </c>
      <c r="B172" s="368"/>
      <c r="C172" s="368"/>
      <c r="D172" s="368"/>
    </row>
    <row r="173" spans="1:4" ht="14.25" x14ac:dyDescent="0.2">
      <c r="A173" s="369" t="s">
        <v>390</v>
      </c>
      <c r="B173" s="369"/>
      <c r="C173" s="369"/>
      <c r="D173" s="369"/>
    </row>
    <row r="174" spans="1:4" ht="14.25" x14ac:dyDescent="0.2">
      <c r="A174" s="369" t="s">
        <v>555</v>
      </c>
      <c r="B174" s="369"/>
      <c r="C174" s="369"/>
      <c r="D174" s="369"/>
    </row>
    <row r="175" spans="1:4" ht="14.25" x14ac:dyDescent="0.2">
      <c r="A175" s="369" t="s">
        <v>556</v>
      </c>
      <c r="B175" s="369"/>
      <c r="C175" s="369"/>
      <c r="D175" s="369"/>
    </row>
    <row r="176" spans="1:4" ht="14.25" x14ac:dyDescent="0.2">
      <c r="A176" s="369" t="s">
        <v>557</v>
      </c>
      <c r="B176" s="369"/>
      <c r="C176" s="369"/>
      <c r="D176" s="369"/>
    </row>
    <row r="177" spans="1:4" ht="14.25" x14ac:dyDescent="0.2">
      <c r="A177" s="369" t="s">
        <v>558</v>
      </c>
      <c r="B177" s="369"/>
      <c r="C177" s="369"/>
      <c r="D177" s="369"/>
    </row>
    <row r="178" spans="1:4" ht="14.25" x14ac:dyDescent="0.2">
      <c r="A178" s="369" t="s">
        <v>389</v>
      </c>
      <c r="B178" s="369"/>
      <c r="C178" s="369"/>
      <c r="D178" s="369"/>
    </row>
  </sheetData>
  <mergeCells count="99">
    <mergeCell ref="C8:D8"/>
    <mergeCell ref="A173:D173"/>
    <mergeCell ref="A174:D174"/>
    <mergeCell ref="A175:D175"/>
    <mergeCell ref="A176:D176"/>
    <mergeCell ref="A22:D22"/>
    <mergeCell ref="C9:D9"/>
    <mergeCell ref="C10:D10"/>
    <mergeCell ref="C11:D11"/>
    <mergeCell ref="C12:D12"/>
    <mergeCell ref="C13:D13"/>
    <mergeCell ref="C14:D14"/>
    <mergeCell ref="C15:D15"/>
    <mergeCell ref="C16:D16"/>
    <mergeCell ref="C17:D17"/>
    <mergeCell ref="C18:D18"/>
    <mergeCell ref="A1:D1"/>
    <mergeCell ref="A2:D2"/>
    <mergeCell ref="A3:D3"/>
    <mergeCell ref="A5:D5"/>
    <mergeCell ref="C7:D7"/>
    <mergeCell ref="C19:D19"/>
    <mergeCell ref="A44:C44"/>
    <mergeCell ref="B23:C23"/>
    <mergeCell ref="B24:C24"/>
    <mergeCell ref="B25:C25"/>
    <mergeCell ref="B26:C26"/>
    <mergeCell ref="B27:C27"/>
    <mergeCell ref="A29:C29"/>
    <mergeCell ref="A30:D30"/>
    <mergeCell ref="A31:D31"/>
    <mergeCell ref="A33:D33"/>
    <mergeCell ref="A35:B36"/>
    <mergeCell ref="A38:D38"/>
    <mergeCell ref="B70:C70"/>
    <mergeCell ref="A45:D45"/>
    <mergeCell ref="A47:B49"/>
    <mergeCell ref="A51:D51"/>
    <mergeCell ref="A62:B62"/>
    <mergeCell ref="A63:D63"/>
    <mergeCell ref="A64:D64"/>
    <mergeCell ref="A65:D65"/>
    <mergeCell ref="A66:D66"/>
    <mergeCell ref="B67:C67"/>
    <mergeCell ref="B68:C68"/>
    <mergeCell ref="B69:C69"/>
    <mergeCell ref="B83:C83"/>
    <mergeCell ref="B71:C71"/>
    <mergeCell ref="B72:C72"/>
    <mergeCell ref="B73:C73"/>
    <mergeCell ref="B74:C74"/>
    <mergeCell ref="B75:C75"/>
    <mergeCell ref="B76:C76"/>
    <mergeCell ref="A77:C77"/>
    <mergeCell ref="A78:D78"/>
    <mergeCell ref="A80:D80"/>
    <mergeCell ref="B81:C81"/>
    <mergeCell ref="B82:C82"/>
    <mergeCell ref="A119:D119"/>
    <mergeCell ref="B84:C84"/>
    <mergeCell ref="A85:C85"/>
    <mergeCell ref="A87:B89"/>
    <mergeCell ref="A91:D91"/>
    <mergeCell ref="A99:C99"/>
    <mergeCell ref="A100:D100"/>
    <mergeCell ref="A102:B106"/>
    <mergeCell ref="A107:D107"/>
    <mergeCell ref="A109:D109"/>
    <mergeCell ref="A110:D110"/>
    <mergeCell ref="A118:B118"/>
    <mergeCell ref="A153:B153"/>
    <mergeCell ref="A121:D121"/>
    <mergeCell ref="B122:C122"/>
    <mergeCell ref="B123:C123"/>
    <mergeCell ref="B124:C124"/>
    <mergeCell ref="B125:C125"/>
    <mergeCell ref="A126:C126"/>
    <mergeCell ref="A128:B133"/>
    <mergeCell ref="A134:B140"/>
    <mergeCell ref="A142:D142"/>
    <mergeCell ref="A147:C147"/>
    <mergeCell ref="A148:C148"/>
    <mergeCell ref="A167:C167"/>
    <mergeCell ref="A154:D154"/>
    <mergeCell ref="A156:D156"/>
    <mergeCell ref="B158:C158"/>
    <mergeCell ref="B159:C159"/>
    <mergeCell ref="B160:C160"/>
    <mergeCell ref="B161:C161"/>
    <mergeCell ref="B162:C162"/>
    <mergeCell ref="B163:C163"/>
    <mergeCell ref="A164:C164"/>
    <mergeCell ref="B165:C165"/>
    <mergeCell ref="A166:C166"/>
    <mergeCell ref="A169:D169"/>
    <mergeCell ref="A170:D170"/>
    <mergeCell ref="A172:D172"/>
    <mergeCell ref="A177:D177"/>
    <mergeCell ref="A178:D178"/>
  </mergeCells>
  <pageMargins left="0.51181102362204722" right="0.51181102362204722" top="0.98425196850393704" bottom="0.19685039370078741" header="0.11811023622047245" footer="0.11811023622047245"/>
  <pageSetup paperSize="9" scale="87" fitToHeight="0" orientation="portrait" r:id="rId1"/>
  <headerFooter>
    <oddHeader>&amp;C&amp;G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B197B4-9C73-430B-BB14-FE588B442C48}">
  <sheetPr>
    <pageSetUpPr fitToPage="1"/>
  </sheetPr>
  <dimension ref="A1:H177"/>
  <sheetViews>
    <sheetView view="pageBreakPreview" topLeftCell="A145" zoomScale="85" zoomScaleNormal="100" zoomScaleSheetLayoutView="85" workbookViewId="0">
      <selection activeCell="J169" sqref="J169"/>
    </sheetView>
  </sheetViews>
  <sheetFormatPr defaultColWidth="9.140625" defaultRowHeight="12.75" x14ac:dyDescent="0.2"/>
  <cols>
    <col min="1" max="1" width="4.7109375" style="203" customWidth="1"/>
    <col min="2" max="2" width="63.140625" style="203" customWidth="1"/>
    <col min="3" max="3" width="17.85546875" style="203" customWidth="1"/>
    <col min="4" max="4" width="19.7109375" style="203" customWidth="1"/>
    <col min="5" max="5" width="12" style="203" customWidth="1"/>
    <col min="6" max="6" width="10.7109375" style="203" customWidth="1"/>
    <col min="7" max="16384" width="9.140625" style="203"/>
  </cols>
  <sheetData>
    <row r="1" spans="1:4" x14ac:dyDescent="0.2">
      <c r="A1" s="410" t="s">
        <v>0</v>
      </c>
      <c r="B1" s="410"/>
      <c r="C1" s="410"/>
      <c r="D1" s="410"/>
    </row>
    <row r="2" spans="1:4" x14ac:dyDescent="0.2">
      <c r="A2" s="410" t="s">
        <v>219</v>
      </c>
      <c r="B2" s="410"/>
      <c r="C2" s="410"/>
      <c r="D2" s="410"/>
    </row>
    <row r="3" spans="1:4" x14ac:dyDescent="0.2">
      <c r="A3" s="411" t="s">
        <v>220</v>
      </c>
      <c r="B3" s="411"/>
      <c r="C3" s="411"/>
      <c r="D3" s="411"/>
    </row>
    <row r="4" spans="1:4" x14ac:dyDescent="0.2">
      <c r="A4" s="198"/>
      <c r="B4" s="198"/>
      <c r="C4" s="198"/>
      <c r="D4" s="198"/>
    </row>
    <row r="5" spans="1:4" x14ac:dyDescent="0.2">
      <c r="A5" s="372" t="s">
        <v>221</v>
      </c>
      <c r="B5" s="372"/>
      <c r="C5" s="372"/>
      <c r="D5" s="372"/>
    </row>
    <row r="6" spans="1:4" x14ac:dyDescent="0.2">
      <c r="A6" s="199"/>
      <c r="B6" s="199"/>
      <c r="C6" s="199"/>
      <c r="D6" s="199"/>
    </row>
    <row r="7" spans="1:4" x14ac:dyDescent="0.2">
      <c r="A7" s="200" t="s">
        <v>222</v>
      </c>
      <c r="B7" s="201" t="s">
        <v>223</v>
      </c>
      <c r="C7" s="412"/>
      <c r="D7" s="412"/>
    </row>
    <row r="8" spans="1:4" x14ac:dyDescent="0.2">
      <c r="A8" s="200" t="s">
        <v>224</v>
      </c>
      <c r="B8" s="201" t="s">
        <v>225</v>
      </c>
      <c r="C8" s="412" t="s">
        <v>355</v>
      </c>
      <c r="D8" s="412"/>
    </row>
    <row r="9" spans="1:4" x14ac:dyDescent="0.2">
      <c r="A9" s="200" t="s">
        <v>226</v>
      </c>
      <c r="B9" s="201" t="s">
        <v>227</v>
      </c>
      <c r="C9" s="404">
        <v>45163</v>
      </c>
      <c r="D9" s="404"/>
    </row>
    <row r="10" spans="1:4" x14ac:dyDescent="0.2">
      <c r="A10" s="200" t="s">
        <v>228</v>
      </c>
      <c r="B10" s="201" t="s">
        <v>229</v>
      </c>
      <c r="C10" s="412" t="s">
        <v>356</v>
      </c>
      <c r="D10" s="412"/>
    </row>
    <row r="11" spans="1:4" x14ac:dyDescent="0.2">
      <c r="A11" s="200" t="s">
        <v>230</v>
      </c>
      <c r="B11" s="202" t="s">
        <v>231</v>
      </c>
      <c r="C11" s="413">
        <v>24</v>
      </c>
      <c r="D11" s="413"/>
    </row>
    <row r="12" spans="1:4" x14ac:dyDescent="0.2">
      <c r="A12" s="200" t="s">
        <v>232</v>
      </c>
      <c r="B12" s="202" t="s">
        <v>233</v>
      </c>
      <c r="C12" s="414"/>
      <c r="D12" s="414"/>
    </row>
    <row r="13" spans="1:4" x14ac:dyDescent="0.2">
      <c r="A13" s="200" t="s">
        <v>234</v>
      </c>
      <c r="B13" s="202" t="s">
        <v>235</v>
      </c>
      <c r="C13" s="412" t="s">
        <v>346</v>
      </c>
      <c r="D13" s="412"/>
    </row>
    <row r="14" spans="1:4" x14ac:dyDescent="0.2">
      <c r="A14" s="200" t="s">
        <v>236</v>
      </c>
      <c r="B14" s="201" t="s">
        <v>237</v>
      </c>
      <c r="C14" s="415"/>
      <c r="D14" s="415"/>
    </row>
    <row r="15" spans="1:4" x14ac:dyDescent="0.2">
      <c r="A15" s="200" t="s">
        <v>238</v>
      </c>
      <c r="B15" s="201" t="s">
        <v>239</v>
      </c>
      <c r="C15" s="416">
        <v>1403.85</v>
      </c>
      <c r="D15" s="416"/>
    </row>
    <row r="16" spans="1:4" x14ac:dyDescent="0.2">
      <c r="A16" s="200" t="s">
        <v>240</v>
      </c>
      <c r="B16" s="201" t="s">
        <v>241</v>
      </c>
      <c r="C16" s="413" t="s">
        <v>363</v>
      </c>
      <c r="D16" s="413"/>
    </row>
    <row r="17" spans="1:8" x14ac:dyDescent="0.2">
      <c r="A17" s="200" t="s">
        <v>242</v>
      </c>
      <c r="B17" s="201" t="s">
        <v>243</v>
      </c>
      <c r="C17" s="412">
        <v>2023</v>
      </c>
      <c r="D17" s="412"/>
    </row>
    <row r="18" spans="1:8" x14ac:dyDescent="0.2">
      <c r="A18" s="200" t="s">
        <v>244</v>
      </c>
      <c r="B18" s="201" t="s">
        <v>245</v>
      </c>
      <c r="C18" s="413" t="s">
        <v>352</v>
      </c>
      <c r="D18" s="413"/>
    </row>
    <row r="19" spans="1:8" x14ac:dyDescent="0.2">
      <c r="A19" s="200" t="s">
        <v>246</v>
      </c>
      <c r="B19" s="201" t="s">
        <v>247</v>
      </c>
      <c r="C19" s="404"/>
      <c r="D19" s="404"/>
    </row>
    <row r="22" spans="1:8" x14ac:dyDescent="0.2">
      <c r="A22" s="372" t="s">
        <v>248</v>
      </c>
      <c r="B22" s="372"/>
      <c r="C22" s="372"/>
      <c r="D22" s="372"/>
    </row>
    <row r="23" spans="1:8" x14ac:dyDescent="0.2">
      <c r="A23" s="204"/>
      <c r="B23" s="405"/>
      <c r="C23" s="406"/>
      <c r="D23" s="205" t="s">
        <v>249</v>
      </c>
    </row>
    <row r="24" spans="1:8" x14ac:dyDescent="0.2">
      <c r="A24" s="200">
        <v>1</v>
      </c>
      <c r="B24" s="398" t="s">
        <v>250</v>
      </c>
      <c r="C24" s="398"/>
      <c r="D24" s="200" t="s">
        <v>251</v>
      </c>
      <c r="F24" s="244"/>
    </row>
    <row r="25" spans="1:8" x14ac:dyDescent="0.2">
      <c r="A25" s="206" t="s">
        <v>222</v>
      </c>
      <c r="B25" s="392" t="s">
        <v>252</v>
      </c>
      <c r="C25" s="392"/>
      <c r="D25" s="196">
        <f>C15</f>
        <v>1403.85</v>
      </c>
    </row>
    <row r="26" spans="1:8" x14ac:dyDescent="0.2">
      <c r="A26" s="206" t="s">
        <v>224</v>
      </c>
      <c r="B26" s="392" t="s">
        <v>253</v>
      </c>
      <c r="C26" s="392"/>
      <c r="D26" s="196">
        <v>54.31</v>
      </c>
      <c r="H26" s="226"/>
    </row>
    <row r="27" spans="1:8" x14ac:dyDescent="0.2">
      <c r="A27" s="206" t="s">
        <v>226</v>
      </c>
      <c r="B27" s="392" t="s">
        <v>354</v>
      </c>
      <c r="C27" s="392"/>
      <c r="D27" s="196">
        <v>0</v>
      </c>
      <c r="F27" s="245"/>
      <c r="H27" s="226"/>
    </row>
    <row r="28" spans="1:8" x14ac:dyDescent="0.2">
      <c r="A28" s="206" t="s">
        <v>228</v>
      </c>
      <c r="B28" s="243" t="s">
        <v>336</v>
      </c>
      <c r="C28" s="243"/>
      <c r="D28" s="196">
        <v>0</v>
      </c>
      <c r="F28" s="245"/>
      <c r="H28" s="226"/>
    </row>
    <row r="29" spans="1:8" x14ac:dyDescent="0.2">
      <c r="A29" s="407" t="s">
        <v>41</v>
      </c>
      <c r="B29" s="407"/>
      <c r="C29" s="407"/>
      <c r="D29" s="246">
        <f>SUM(D25:D28)</f>
        <v>1458.1599999999999</v>
      </c>
    </row>
    <row r="30" spans="1:8" ht="24.75" customHeight="1" x14ac:dyDescent="0.2">
      <c r="A30" s="408" t="s">
        <v>351</v>
      </c>
      <c r="B30" s="408"/>
      <c r="C30" s="408"/>
      <c r="D30" s="408"/>
    </row>
    <row r="31" spans="1:8" ht="27.75" customHeight="1" x14ac:dyDescent="0.2">
      <c r="A31" s="409" t="s">
        <v>349</v>
      </c>
      <c r="B31" s="409"/>
      <c r="C31" s="409"/>
      <c r="D31" s="409"/>
    </row>
    <row r="32" spans="1:8" x14ac:dyDescent="0.2">
      <c r="A32" s="249"/>
      <c r="B32" s="249"/>
      <c r="C32" s="249"/>
      <c r="D32" s="249"/>
    </row>
    <row r="33" spans="1:4" x14ac:dyDescent="0.2">
      <c r="A33" s="372" t="s">
        <v>254</v>
      </c>
      <c r="B33" s="372"/>
      <c r="C33" s="372"/>
      <c r="D33" s="372"/>
    </row>
    <row r="34" spans="1:4" ht="13.5" thickBot="1" x14ac:dyDescent="0.25">
      <c r="A34" s="207"/>
      <c r="B34" s="207"/>
      <c r="C34" s="207"/>
      <c r="D34" s="208"/>
    </row>
    <row r="35" spans="1:4" ht="14.25" thickTop="1" thickBot="1" x14ac:dyDescent="0.25">
      <c r="A35" s="400" t="s">
        <v>255</v>
      </c>
      <c r="B35" s="400"/>
      <c r="C35" s="209" t="s">
        <v>256</v>
      </c>
      <c r="D35" s="210">
        <f>D29</f>
        <v>1458.1599999999999</v>
      </c>
    </row>
    <row r="36" spans="1:4" ht="14.25" thickTop="1" thickBot="1" x14ac:dyDescent="0.25">
      <c r="A36" s="400"/>
      <c r="B36" s="400"/>
      <c r="C36" s="209" t="s">
        <v>64</v>
      </c>
      <c r="D36" s="211">
        <f>SUM(D35:D35)</f>
        <v>1458.1599999999999</v>
      </c>
    </row>
    <row r="37" spans="1:4" ht="13.5" thickTop="1" x14ac:dyDescent="0.2">
      <c r="A37" s="212"/>
    </row>
    <row r="38" spans="1:4" x14ac:dyDescent="0.2">
      <c r="A38" s="391" t="s">
        <v>257</v>
      </c>
      <c r="B38" s="391"/>
      <c r="C38" s="391"/>
      <c r="D38" s="391"/>
    </row>
    <row r="40" spans="1:4" x14ac:dyDescent="0.2">
      <c r="A40" s="200" t="s">
        <v>258</v>
      </c>
      <c r="B40" s="228" t="s">
        <v>259</v>
      </c>
      <c r="C40" s="200" t="s">
        <v>260</v>
      </c>
      <c r="D40" s="200" t="s">
        <v>251</v>
      </c>
    </row>
    <row r="41" spans="1:4" x14ac:dyDescent="0.2">
      <c r="A41" s="206" t="s">
        <v>222</v>
      </c>
      <c r="B41" s="201" t="s">
        <v>261</v>
      </c>
      <c r="C41" s="229">
        <v>8.3330000000000001E-2</v>
      </c>
      <c r="D41" s="196">
        <f>D36*C41</f>
        <v>121.50847279999999</v>
      </c>
    </row>
    <row r="42" spans="1:4" x14ac:dyDescent="0.2">
      <c r="A42" s="206" t="s">
        <v>224</v>
      </c>
      <c r="B42" s="201" t="s">
        <v>50</v>
      </c>
      <c r="C42" s="229">
        <v>8.3330000000000001E-2</v>
      </c>
      <c r="D42" s="196">
        <f>D36*C42</f>
        <v>121.50847279999999</v>
      </c>
    </row>
    <row r="43" spans="1:4" x14ac:dyDescent="0.2">
      <c r="A43" s="206" t="s">
        <v>226</v>
      </c>
      <c r="B43" s="201" t="s">
        <v>262</v>
      </c>
      <c r="C43" s="230">
        <v>2.7778000000000001E-2</v>
      </c>
      <c r="D43" s="196">
        <f>D36*C43</f>
        <v>40.504768479999996</v>
      </c>
    </row>
    <row r="44" spans="1:4" x14ac:dyDescent="0.2">
      <c r="A44" s="385" t="s">
        <v>41</v>
      </c>
      <c r="B44" s="385"/>
      <c r="C44" s="385"/>
      <c r="D44" s="236">
        <f>SUM(D41:D43)</f>
        <v>283.52171407999998</v>
      </c>
    </row>
    <row r="45" spans="1:4" ht="34.5" customHeight="1" x14ac:dyDescent="0.2">
      <c r="A45" s="399" t="s">
        <v>331</v>
      </c>
      <c r="B45" s="399"/>
      <c r="C45" s="399"/>
      <c r="D45" s="399"/>
    </row>
    <row r="46" spans="1:4" ht="13.5" thickBot="1" x14ac:dyDescent="0.25">
      <c r="A46" s="207"/>
      <c r="B46" s="207"/>
      <c r="C46" s="207"/>
      <c r="D46" s="216"/>
    </row>
    <row r="47" spans="1:4" ht="14.25" thickTop="1" thickBot="1" x14ac:dyDescent="0.25">
      <c r="A47" s="400" t="s">
        <v>263</v>
      </c>
      <c r="B47" s="400"/>
      <c r="C47" s="209" t="s">
        <v>256</v>
      </c>
      <c r="D47" s="210">
        <f>D29</f>
        <v>1458.1599999999999</v>
      </c>
    </row>
    <row r="48" spans="1:4" ht="14.25" thickTop="1" thickBot="1" x14ac:dyDescent="0.25">
      <c r="A48" s="400"/>
      <c r="B48" s="400"/>
      <c r="C48" s="209" t="s">
        <v>264</v>
      </c>
      <c r="D48" s="211">
        <f>D44</f>
        <v>283.52171407999998</v>
      </c>
    </row>
    <row r="49" spans="1:4" ht="14.25" thickTop="1" thickBot="1" x14ac:dyDescent="0.25">
      <c r="A49" s="400"/>
      <c r="B49" s="400"/>
      <c r="C49" s="209" t="s">
        <v>64</v>
      </c>
      <c r="D49" s="211">
        <f>SUM(D47:D48)</f>
        <v>1741.6817140799999</v>
      </c>
    </row>
    <row r="50" spans="1:4" ht="13.5" thickTop="1" x14ac:dyDescent="0.2"/>
    <row r="51" spans="1:4" x14ac:dyDescent="0.2">
      <c r="A51" s="401" t="s">
        <v>265</v>
      </c>
      <c r="B51" s="401"/>
      <c r="C51" s="401"/>
      <c r="D51" s="401"/>
    </row>
    <row r="52" spans="1:4" ht="9.75" customHeight="1" x14ac:dyDescent="0.2"/>
    <row r="53" spans="1:4" ht="11.25" customHeight="1" x14ac:dyDescent="0.2">
      <c r="A53" s="200" t="s">
        <v>266</v>
      </c>
      <c r="B53" s="200" t="s">
        <v>267</v>
      </c>
      <c r="C53" s="200" t="s">
        <v>260</v>
      </c>
      <c r="D53" s="200" t="s">
        <v>251</v>
      </c>
    </row>
    <row r="54" spans="1:4" x14ac:dyDescent="0.2">
      <c r="A54" s="206" t="s">
        <v>222</v>
      </c>
      <c r="B54" s="201" t="s">
        <v>268</v>
      </c>
      <c r="C54" s="234">
        <v>0.2</v>
      </c>
      <c r="D54" s="197">
        <f>D49*C54</f>
        <v>348.33634281600001</v>
      </c>
    </row>
    <row r="55" spans="1:4" x14ac:dyDescent="0.2">
      <c r="A55" s="206" t="s">
        <v>224</v>
      </c>
      <c r="B55" s="201" t="s">
        <v>269</v>
      </c>
      <c r="C55" s="234">
        <v>2.5000000000000001E-2</v>
      </c>
      <c r="D55" s="197">
        <f>D49*C55</f>
        <v>43.542042852000002</v>
      </c>
    </row>
    <row r="56" spans="1:4" ht="14.25" customHeight="1" x14ac:dyDescent="0.2">
      <c r="A56" s="206" t="s">
        <v>226</v>
      </c>
      <c r="B56" s="201" t="s">
        <v>333</v>
      </c>
      <c r="C56" s="233">
        <v>5.0000000000000001E-3</v>
      </c>
      <c r="D56" s="197">
        <f>D49*C56</f>
        <v>8.7084085703999996</v>
      </c>
    </row>
    <row r="57" spans="1:4" x14ac:dyDescent="0.2">
      <c r="A57" s="206" t="s">
        <v>228</v>
      </c>
      <c r="B57" s="201" t="s">
        <v>270</v>
      </c>
      <c r="C57" s="234">
        <v>1.4999999999999999E-2</v>
      </c>
      <c r="D57" s="197">
        <f>D49*C57</f>
        <v>26.125225711199999</v>
      </c>
    </row>
    <row r="58" spans="1:4" x14ac:dyDescent="0.2">
      <c r="A58" s="206" t="s">
        <v>230</v>
      </c>
      <c r="B58" s="201" t="s">
        <v>271</v>
      </c>
      <c r="C58" s="234">
        <v>0.01</v>
      </c>
      <c r="D58" s="197">
        <f>D49*C58</f>
        <v>17.416817140799999</v>
      </c>
    </row>
    <row r="59" spans="1:4" x14ac:dyDescent="0.2">
      <c r="A59" s="206" t="s">
        <v>232</v>
      </c>
      <c r="B59" s="201" t="s">
        <v>61</v>
      </c>
      <c r="C59" s="234">
        <v>6.0000000000000001E-3</v>
      </c>
      <c r="D59" s="197">
        <f>D49*C59</f>
        <v>10.45009028448</v>
      </c>
    </row>
    <row r="60" spans="1:4" x14ac:dyDescent="0.2">
      <c r="A60" s="206" t="s">
        <v>234</v>
      </c>
      <c r="B60" s="201" t="s">
        <v>62</v>
      </c>
      <c r="C60" s="234">
        <v>2E-3</v>
      </c>
      <c r="D60" s="197">
        <f>D49*C60</f>
        <v>3.4833634281599997</v>
      </c>
    </row>
    <row r="61" spans="1:4" x14ac:dyDescent="0.2">
      <c r="A61" s="206" t="s">
        <v>236</v>
      </c>
      <c r="B61" s="201" t="s">
        <v>63</v>
      </c>
      <c r="C61" s="234">
        <v>0.08</v>
      </c>
      <c r="D61" s="197">
        <f>D49*C61</f>
        <v>139.33453712639999</v>
      </c>
    </row>
    <row r="62" spans="1:4" x14ac:dyDescent="0.2">
      <c r="A62" s="385" t="s">
        <v>272</v>
      </c>
      <c r="B62" s="385"/>
      <c r="C62" s="231">
        <f>SUM(C54:C61)</f>
        <v>0.34300000000000003</v>
      </c>
      <c r="D62" s="237">
        <f>SUM(D54:D61)</f>
        <v>597.39682792943995</v>
      </c>
    </row>
    <row r="63" spans="1:4" x14ac:dyDescent="0.2">
      <c r="A63" s="402" t="s">
        <v>332</v>
      </c>
      <c r="B63" s="402"/>
      <c r="C63" s="402"/>
      <c r="D63" s="402"/>
    </row>
    <row r="64" spans="1:4" ht="12.75" customHeight="1" x14ac:dyDescent="0.2">
      <c r="A64" s="387" t="s">
        <v>334</v>
      </c>
      <c r="B64" s="403"/>
      <c r="C64" s="403"/>
      <c r="D64" s="403"/>
    </row>
    <row r="65" spans="1:4" ht="57" customHeight="1" x14ac:dyDescent="0.2">
      <c r="A65" s="387" t="s">
        <v>350</v>
      </c>
      <c r="B65" s="403"/>
      <c r="C65" s="403"/>
      <c r="D65" s="403"/>
    </row>
    <row r="66" spans="1:4" x14ac:dyDescent="0.2">
      <c r="A66" s="397" t="s">
        <v>273</v>
      </c>
      <c r="B66" s="397"/>
      <c r="C66" s="397"/>
      <c r="D66" s="397"/>
    </row>
    <row r="67" spans="1:4" x14ac:dyDescent="0.2">
      <c r="A67" s="200" t="s">
        <v>274</v>
      </c>
      <c r="B67" s="398" t="s">
        <v>275</v>
      </c>
      <c r="C67" s="398"/>
      <c r="D67" s="200" t="s">
        <v>251</v>
      </c>
    </row>
    <row r="68" spans="1:4" x14ac:dyDescent="0.2">
      <c r="A68" s="206" t="s">
        <v>276</v>
      </c>
      <c r="B68" s="392" t="s">
        <v>277</v>
      </c>
      <c r="C68" s="392"/>
      <c r="D68" s="197">
        <v>207</v>
      </c>
    </row>
    <row r="69" spans="1:4" x14ac:dyDescent="0.2">
      <c r="A69" s="206" t="s">
        <v>278</v>
      </c>
      <c r="B69" s="392" t="s">
        <v>342</v>
      </c>
      <c r="C69" s="392"/>
      <c r="D69" s="197">
        <f>D25*0.06</f>
        <v>84.230999999999995</v>
      </c>
    </row>
    <row r="70" spans="1:4" x14ac:dyDescent="0.2">
      <c r="A70" s="206" t="s">
        <v>279</v>
      </c>
      <c r="B70" s="392" t="s">
        <v>280</v>
      </c>
      <c r="C70" s="392"/>
      <c r="D70" s="236">
        <f>D68-D69</f>
        <v>122.76900000000001</v>
      </c>
    </row>
    <row r="71" spans="1:4" x14ac:dyDescent="0.2">
      <c r="A71" s="206" t="s">
        <v>281</v>
      </c>
      <c r="B71" s="392" t="s">
        <v>282</v>
      </c>
      <c r="C71" s="392"/>
      <c r="D71" s="197">
        <v>457.7</v>
      </c>
    </row>
    <row r="72" spans="1:4" x14ac:dyDescent="0.2">
      <c r="A72" s="206" t="s">
        <v>283</v>
      </c>
      <c r="B72" s="392" t="s">
        <v>345</v>
      </c>
      <c r="C72" s="392"/>
      <c r="D72" s="197">
        <f>D71*0.05</f>
        <v>22.885000000000002</v>
      </c>
    </row>
    <row r="73" spans="1:4" x14ac:dyDescent="0.2">
      <c r="A73" s="206" t="s">
        <v>284</v>
      </c>
      <c r="B73" s="392" t="s">
        <v>285</v>
      </c>
      <c r="C73" s="392"/>
      <c r="D73" s="236">
        <f>D71-D72</f>
        <v>434.815</v>
      </c>
    </row>
    <row r="74" spans="1:4" x14ac:dyDescent="0.2">
      <c r="A74" s="235" t="s">
        <v>226</v>
      </c>
      <c r="B74" s="393" t="s">
        <v>358</v>
      </c>
      <c r="C74" s="394"/>
      <c r="D74" s="236">
        <v>140.61000000000001</v>
      </c>
    </row>
    <row r="75" spans="1:4" x14ac:dyDescent="0.2">
      <c r="A75" s="235" t="s">
        <v>228</v>
      </c>
      <c r="B75" s="395" t="s">
        <v>335</v>
      </c>
      <c r="C75" s="395"/>
      <c r="D75" s="197"/>
    </row>
    <row r="76" spans="1:4" x14ac:dyDescent="0.2">
      <c r="A76" s="235" t="s">
        <v>230</v>
      </c>
      <c r="B76" s="395" t="s">
        <v>336</v>
      </c>
      <c r="C76" s="395"/>
      <c r="D76" s="197"/>
    </row>
    <row r="77" spans="1:4" x14ac:dyDescent="0.2">
      <c r="A77" s="385" t="s">
        <v>41</v>
      </c>
      <c r="B77" s="385"/>
      <c r="C77" s="385"/>
      <c r="D77" s="236">
        <f>D70+D73+D74</f>
        <v>698.19400000000007</v>
      </c>
    </row>
    <row r="78" spans="1:4" ht="41.25" customHeight="1" x14ac:dyDescent="0.2">
      <c r="A78" s="396" t="s">
        <v>347</v>
      </c>
      <c r="B78" s="396"/>
      <c r="C78" s="396"/>
      <c r="D78" s="396"/>
    </row>
    <row r="80" spans="1:4" x14ac:dyDescent="0.2">
      <c r="A80" s="397" t="s">
        <v>286</v>
      </c>
      <c r="B80" s="397"/>
      <c r="C80" s="397"/>
      <c r="D80" s="397"/>
    </row>
    <row r="81" spans="1:8" x14ac:dyDescent="0.2">
      <c r="A81" s="200">
        <v>2</v>
      </c>
      <c r="B81" s="398" t="s">
        <v>287</v>
      </c>
      <c r="C81" s="398"/>
      <c r="D81" s="200" t="s">
        <v>251</v>
      </c>
    </row>
    <row r="82" spans="1:8" x14ac:dyDescent="0.2">
      <c r="A82" s="206" t="s">
        <v>258</v>
      </c>
      <c r="B82" s="384" t="s">
        <v>339</v>
      </c>
      <c r="C82" s="384"/>
      <c r="D82" s="196">
        <f>D44</f>
        <v>283.52171407999998</v>
      </c>
    </row>
    <row r="83" spans="1:8" x14ac:dyDescent="0.2">
      <c r="A83" s="206" t="s">
        <v>266</v>
      </c>
      <c r="B83" s="384" t="s">
        <v>338</v>
      </c>
      <c r="C83" s="384"/>
      <c r="D83" s="196">
        <f>D62</f>
        <v>597.39682792943995</v>
      </c>
    </row>
    <row r="84" spans="1:8" x14ac:dyDescent="0.2">
      <c r="A84" s="206" t="s">
        <v>274</v>
      </c>
      <c r="B84" s="384" t="s">
        <v>337</v>
      </c>
      <c r="C84" s="384"/>
      <c r="D84" s="196">
        <f>D77</f>
        <v>698.19400000000007</v>
      </c>
    </row>
    <row r="85" spans="1:8" x14ac:dyDescent="0.2">
      <c r="A85" s="385" t="s">
        <v>41</v>
      </c>
      <c r="B85" s="385"/>
      <c r="C85" s="385"/>
      <c r="D85" s="237">
        <f>SUM(D82:D84)</f>
        <v>1579.1125420094399</v>
      </c>
    </row>
    <row r="86" spans="1:8" ht="13.5" thickBot="1" x14ac:dyDescent="0.25">
      <c r="A86" s="207"/>
      <c r="B86" s="207"/>
      <c r="C86" s="207"/>
      <c r="D86" s="220"/>
    </row>
    <row r="87" spans="1:8" ht="14.25" thickTop="1" thickBot="1" x14ac:dyDescent="0.25">
      <c r="A87" s="386" t="s">
        <v>340</v>
      </c>
      <c r="B87" s="386"/>
      <c r="C87" s="209" t="s">
        <v>256</v>
      </c>
      <c r="D87" s="210">
        <f>D29</f>
        <v>1458.1599999999999</v>
      </c>
    </row>
    <row r="88" spans="1:8" ht="14.25" thickTop="1" thickBot="1" x14ac:dyDescent="0.25">
      <c r="A88" s="386"/>
      <c r="B88" s="386"/>
      <c r="C88" s="209" t="s">
        <v>288</v>
      </c>
      <c r="D88" s="210">
        <f>D83</f>
        <v>597.39682792943995</v>
      </c>
    </row>
    <row r="89" spans="1:8" ht="14.25" thickTop="1" thickBot="1" x14ac:dyDescent="0.25">
      <c r="A89" s="386"/>
      <c r="B89" s="386"/>
      <c r="C89" s="209" t="s">
        <v>64</v>
      </c>
      <c r="D89" s="211">
        <f>SUM(D87:D88)</f>
        <v>2055.5568279294398</v>
      </c>
    </row>
    <row r="90" spans="1:8" ht="13.5" thickTop="1" x14ac:dyDescent="0.2"/>
    <row r="91" spans="1:8" x14ac:dyDescent="0.2">
      <c r="A91" s="376" t="s">
        <v>289</v>
      </c>
      <c r="B91" s="376"/>
      <c r="C91" s="376"/>
      <c r="D91" s="376"/>
    </row>
    <row r="92" spans="1:8" x14ac:dyDescent="0.2">
      <c r="A92" s="200">
        <v>3</v>
      </c>
      <c r="B92" s="228" t="s">
        <v>290</v>
      </c>
      <c r="C92" s="228" t="s">
        <v>260</v>
      </c>
      <c r="D92" s="200" t="s">
        <v>251</v>
      </c>
    </row>
    <row r="93" spans="1:8" x14ac:dyDescent="0.2">
      <c r="A93" s="206" t="s">
        <v>222</v>
      </c>
      <c r="B93" s="201" t="s">
        <v>291</v>
      </c>
      <c r="C93" s="231">
        <f>1/12*5.55%</f>
        <v>4.6249999999999998E-3</v>
      </c>
      <c r="D93" s="196">
        <f>ROUND($D$25*C93,2)</f>
        <v>6.49</v>
      </c>
    </row>
    <row r="94" spans="1:8" x14ac:dyDescent="0.2">
      <c r="A94" s="206" t="s">
        <v>224</v>
      </c>
      <c r="B94" s="201" t="s">
        <v>292</v>
      </c>
      <c r="C94" s="238">
        <v>3.6999999999999999E-4</v>
      </c>
      <c r="D94" s="196">
        <f t="shared" ref="D94:D98" si="0">ROUND($D$25*C94,2)</f>
        <v>0.52</v>
      </c>
    </row>
    <row r="95" spans="1:8" x14ac:dyDescent="0.2">
      <c r="A95" s="206" t="s">
        <v>226</v>
      </c>
      <c r="B95" s="201" t="s">
        <v>293</v>
      </c>
      <c r="C95" s="231">
        <f>(8%*40%*5.55%)</f>
        <v>1.776E-3</v>
      </c>
      <c r="D95" s="196">
        <f t="shared" si="0"/>
        <v>2.4900000000000002</v>
      </c>
      <c r="H95" s="227"/>
    </row>
    <row r="96" spans="1:8" x14ac:dyDescent="0.2">
      <c r="A96" s="206" t="s">
        <v>228</v>
      </c>
      <c r="B96" s="201" t="s">
        <v>294</v>
      </c>
      <c r="C96" s="231">
        <f>(1/30*7)/12</f>
        <v>1.9444444444444445E-2</v>
      </c>
      <c r="D96" s="196">
        <f t="shared" si="0"/>
        <v>27.3</v>
      </c>
    </row>
    <row r="97" spans="1:4" ht="15" customHeight="1" x14ac:dyDescent="0.2">
      <c r="A97" s="206" t="s">
        <v>230</v>
      </c>
      <c r="B97" s="201" t="s">
        <v>295</v>
      </c>
      <c r="C97" s="231">
        <v>7.1000000000000004E-3</v>
      </c>
      <c r="D97" s="196">
        <f t="shared" si="0"/>
        <v>9.9700000000000006</v>
      </c>
    </row>
    <row r="98" spans="1:4" x14ac:dyDescent="0.2">
      <c r="A98" s="206" t="s">
        <v>232</v>
      </c>
      <c r="B98" s="201" t="s">
        <v>296</v>
      </c>
      <c r="C98" s="231">
        <f>((0.08*0.4))</f>
        <v>3.2000000000000001E-2</v>
      </c>
      <c r="D98" s="196">
        <f t="shared" si="0"/>
        <v>44.92</v>
      </c>
    </row>
    <row r="99" spans="1:4" x14ac:dyDescent="0.2">
      <c r="A99" s="385" t="s">
        <v>41</v>
      </c>
      <c r="B99" s="385"/>
      <c r="C99" s="385"/>
      <c r="D99" s="237">
        <f>SUM(D93:D98)</f>
        <v>91.69</v>
      </c>
    </row>
    <row r="100" spans="1:4" ht="72.75" customHeight="1" x14ac:dyDescent="0.2">
      <c r="A100" s="387" t="s">
        <v>341</v>
      </c>
      <c r="B100" s="388"/>
      <c r="C100" s="388"/>
      <c r="D100" s="388"/>
    </row>
    <row r="101" spans="1:4" ht="13.5" thickBot="1" x14ac:dyDescent="0.25">
      <c r="A101" s="207"/>
      <c r="B101" s="207"/>
      <c r="C101" s="207"/>
      <c r="D101" s="220"/>
    </row>
    <row r="102" spans="1:4" ht="14.25" thickTop="1" thickBot="1" x14ac:dyDescent="0.25">
      <c r="A102" s="389" t="s">
        <v>297</v>
      </c>
      <c r="B102" s="389"/>
      <c r="C102" s="209" t="s">
        <v>298</v>
      </c>
      <c r="D102" s="211">
        <f>D29</f>
        <v>1458.1599999999999</v>
      </c>
    </row>
    <row r="103" spans="1:4" ht="14.25" thickTop="1" thickBot="1" x14ac:dyDescent="0.25">
      <c r="A103" s="389"/>
      <c r="B103" s="389"/>
      <c r="C103" s="209" t="s">
        <v>288</v>
      </c>
      <c r="D103" s="211">
        <f>D44</f>
        <v>283.52171407999998</v>
      </c>
    </row>
    <row r="104" spans="1:4" ht="14.25" thickTop="1" thickBot="1" x14ac:dyDescent="0.25">
      <c r="A104" s="389"/>
      <c r="B104" s="389"/>
      <c r="C104" s="209" t="s">
        <v>299</v>
      </c>
      <c r="D104" s="211">
        <f>D84-D70-D73</f>
        <v>140.61000000000007</v>
      </c>
    </row>
    <row r="105" spans="1:4" ht="14.25" thickTop="1" thickBot="1" x14ac:dyDescent="0.25">
      <c r="A105" s="389"/>
      <c r="B105" s="389"/>
      <c r="C105" s="209" t="s">
        <v>300</v>
      </c>
      <c r="D105" s="211">
        <f>D99</f>
        <v>91.69</v>
      </c>
    </row>
    <row r="106" spans="1:4" ht="14.25" thickTop="1" thickBot="1" x14ac:dyDescent="0.25">
      <c r="A106" s="389"/>
      <c r="B106" s="389"/>
      <c r="C106" s="221" t="s">
        <v>301</v>
      </c>
      <c r="D106" s="211">
        <f>SUM(D102:D105)</f>
        <v>1973.9817140800001</v>
      </c>
    </row>
    <row r="107" spans="1:4" ht="13.5" thickTop="1" x14ac:dyDescent="0.2">
      <c r="A107" s="390"/>
      <c r="B107" s="390"/>
      <c r="C107" s="390"/>
      <c r="D107" s="390"/>
    </row>
    <row r="109" spans="1:4" x14ac:dyDescent="0.2">
      <c r="A109" s="372" t="s">
        <v>302</v>
      </c>
      <c r="B109" s="372"/>
      <c r="C109" s="372"/>
      <c r="D109" s="372"/>
    </row>
    <row r="110" spans="1:4" x14ac:dyDescent="0.2">
      <c r="A110" s="391" t="s">
        <v>303</v>
      </c>
      <c r="B110" s="391"/>
      <c r="C110" s="391"/>
      <c r="D110" s="391"/>
    </row>
    <row r="111" spans="1:4" x14ac:dyDescent="0.2">
      <c r="A111" s="200" t="s">
        <v>304</v>
      </c>
      <c r="B111" s="228" t="s">
        <v>305</v>
      </c>
      <c r="C111" s="228" t="s">
        <v>260</v>
      </c>
      <c r="D111" s="200" t="s">
        <v>251</v>
      </c>
    </row>
    <row r="112" spans="1:4" x14ac:dyDescent="0.2">
      <c r="A112" s="206" t="s">
        <v>222</v>
      </c>
      <c r="B112" s="201" t="s">
        <v>306</v>
      </c>
      <c r="C112" s="240">
        <v>0</v>
      </c>
      <c r="D112" s="197">
        <f>ROUND($D$25*C112,2)</f>
        <v>0</v>
      </c>
    </row>
    <row r="113" spans="1:4" x14ac:dyDescent="0.2">
      <c r="A113" s="206" t="s">
        <v>224</v>
      </c>
      <c r="B113" s="201" t="s">
        <v>307</v>
      </c>
      <c r="C113" s="240">
        <v>1.6330000000000001E-2</v>
      </c>
      <c r="D113" s="197">
        <f t="shared" ref="D113:D117" si="1">ROUND($D$25*C113,2)</f>
        <v>22.92</v>
      </c>
    </row>
    <row r="114" spans="1:4" x14ac:dyDescent="0.2">
      <c r="A114" s="206" t="s">
        <v>226</v>
      </c>
      <c r="B114" s="201" t="s">
        <v>308</v>
      </c>
      <c r="C114" s="240">
        <v>2.0833333333333299E-4</v>
      </c>
      <c r="D114" s="197">
        <f t="shared" si="1"/>
        <v>0.28999999999999998</v>
      </c>
    </row>
    <row r="115" spans="1:4" x14ac:dyDescent="0.2">
      <c r="A115" s="206" t="s">
        <v>228</v>
      </c>
      <c r="B115" s="201" t="s">
        <v>309</v>
      </c>
      <c r="C115" s="240">
        <v>3.3333333333333301E-3</v>
      </c>
      <c r="D115" s="197">
        <f t="shared" si="1"/>
        <v>4.68</v>
      </c>
    </row>
    <row r="116" spans="1:4" x14ac:dyDescent="0.2">
      <c r="A116" s="206" t="s">
        <v>230</v>
      </c>
      <c r="B116" s="201" t="s">
        <v>310</v>
      </c>
      <c r="C116" s="241">
        <v>5.5999999999999995E-4</v>
      </c>
      <c r="D116" s="197">
        <f t="shared" si="1"/>
        <v>0.79</v>
      </c>
    </row>
    <row r="117" spans="1:4" x14ac:dyDescent="0.2">
      <c r="A117" s="206" t="s">
        <v>232</v>
      </c>
      <c r="B117" s="201" t="s">
        <v>311</v>
      </c>
      <c r="C117" s="240"/>
      <c r="D117" s="197">
        <f t="shared" si="1"/>
        <v>0</v>
      </c>
    </row>
    <row r="118" spans="1:4" x14ac:dyDescent="0.2">
      <c r="A118" s="385" t="s">
        <v>272</v>
      </c>
      <c r="B118" s="385"/>
      <c r="C118" s="239">
        <f>SUM(C112:C117)</f>
        <v>2.0431666666666667E-2</v>
      </c>
      <c r="D118" s="236">
        <f>SUM(D112:D117)</f>
        <v>28.68</v>
      </c>
    </row>
    <row r="119" spans="1:4" ht="48" customHeight="1" x14ac:dyDescent="0.2">
      <c r="A119" s="383" t="s">
        <v>343</v>
      </c>
      <c r="B119" s="383"/>
      <c r="C119" s="383"/>
      <c r="D119" s="383"/>
    </row>
    <row r="121" spans="1:4" x14ac:dyDescent="0.2">
      <c r="A121" s="376" t="s">
        <v>312</v>
      </c>
      <c r="B121" s="376"/>
      <c r="C121" s="376"/>
      <c r="D121" s="376"/>
    </row>
    <row r="122" spans="1:4" x14ac:dyDescent="0.2">
      <c r="A122" s="200">
        <v>5</v>
      </c>
      <c r="B122" s="377" t="s">
        <v>214</v>
      </c>
      <c r="C122" s="377"/>
      <c r="D122" s="200" t="s">
        <v>251</v>
      </c>
    </row>
    <row r="123" spans="1:4" x14ac:dyDescent="0.2">
      <c r="A123" s="242" t="s">
        <v>222</v>
      </c>
      <c r="B123" s="378" t="s">
        <v>359</v>
      </c>
      <c r="C123" s="378"/>
      <c r="D123" s="196">
        <f>UNIFORME!E10</f>
        <v>48.52</v>
      </c>
    </row>
    <row r="124" spans="1:4" x14ac:dyDescent="0.2">
      <c r="A124" s="242" t="s">
        <v>224</v>
      </c>
      <c r="B124" s="378" t="s">
        <v>360</v>
      </c>
      <c r="C124" s="378"/>
      <c r="D124" s="196">
        <f>'EQUIPAMENTO SERVENTE'!E33</f>
        <v>5.8054468555818852</v>
      </c>
    </row>
    <row r="125" spans="1:4" x14ac:dyDescent="0.2">
      <c r="A125" s="242" t="s">
        <v>226</v>
      </c>
      <c r="B125" s="378" t="s">
        <v>361</v>
      </c>
      <c r="C125" s="378"/>
      <c r="D125" s="196">
        <f>'MATERIAIS E INSUMO SERVENTE'!E61</f>
        <v>57.984821666666676</v>
      </c>
    </row>
    <row r="126" spans="1:4" x14ac:dyDescent="0.2">
      <c r="A126" s="379" t="s">
        <v>272</v>
      </c>
      <c r="B126" s="379"/>
      <c r="C126" s="379"/>
      <c r="D126" s="196">
        <f>SUM(D123:D125)</f>
        <v>112.31026852224856</v>
      </c>
    </row>
    <row r="127" spans="1:4" ht="13.5" thickBot="1" x14ac:dyDescent="0.25">
      <c r="A127" s="207"/>
      <c r="B127" s="207"/>
      <c r="C127" s="207"/>
      <c r="D127" s="220"/>
    </row>
    <row r="128" spans="1:4" ht="14.25" thickTop="1" thickBot="1" x14ac:dyDescent="0.25">
      <c r="A128" s="380" t="s">
        <v>313</v>
      </c>
      <c r="B128" s="380"/>
      <c r="C128" s="209" t="s">
        <v>298</v>
      </c>
      <c r="D128" s="211">
        <f>D29</f>
        <v>1458.1599999999999</v>
      </c>
    </row>
    <row r="129" spans="1:4" ht="14.25" thickTop="1" thickBot="1" x14ac:dyDescent="0.25">
      <c r="A129" s="380"/>
      <c r="B129" s="380"/>
      <c r="C129" s="209" t="s">
        <v>314</v>
      </c>
      <c r="D129" s="211">
        <f>D85</f>
        <v>1579.1125420094399</v>
      </c>
    </row>
    <row r="130" spans="1:4" ht="14.25" thickTop="1" thickBot="1" x14ac:dyDescent="0.25">
      <c r="A130" s="380"/>
      <c r="B130" s="380"/>
      <c r="C130" s="209" t="s">
        <v>300</v>
      </c>
      <c r="D130" s="211">
        <f>D99</f>
        <v>91.69</v>
      </c>
    </row>
    <row r="131" spans="1:4" ht="14.25" thickTop="1" thickBot="1" x14ac:dyDescent="0.25">
      <c r="A131" s="380"/>
      <c r="B131" s="380"/>
      <c r="C131" s="209" t="s">
        <v>315</v>
      </c>
      <c r="D131" s="211">
        <f>D118</f>
        <v>28.68</v>
      </c>
    </row>
    <row r="132" spans="1:4" ht="14.25" thickTop="1" thickBot="1" x14ac:dyDescent="0.25">
      <c r="A132" s="380"/>
      <c r="B132" s="380"/>
      <c r="C132" s="209" t="s">
        <v>316</v>
      </c>
      <c r="D132" s="211">
        <f>D126</f>
        <v>112.31026852224856</v>
      </c>
    </row>
    <row r="133" spans="1:4" ht="14.25" thickTop="1" thickBot="1" x14ac:dyDescent="0.25">
      <c r="A133" s="380"/>
      <c r="B133" s="380"/>
      <c r="C133" s="221" t="s">
        <v>301</v>
      </c>
      <c r="D133" s="211">
        <f>SUM(D128:D132)</f>
        <v>3269.9528105316881</v>
      </c>
    </row>
    <row r="134" spans="1:4" ht="14.25" thickTop="1" thickBot="1" x14ac:dyDescent="0.25">
      <c r="A134" s="381" t="s">
        <v>317</v>
      </c>
      <c r="B134" s="381"/>
      <c r="C134" s="209" t="s">
        <v>298</v>
      </c>
      <c r="D134" s="211">
        <f>D128</f>
        <v>1458.1599999999999</v>
      </c>
    </row>
    <row r="135" spans="1:4" ht="14.25" thickTop="1" thickBot="1" x14ac:dyDescent="0.25">
      <c r="A135" s="381"/>
      <c r="B135" s="381"/>
      <c r="C135" s="209" t="s">
        <v>314</v>
      </c>
      <c r="D135" s="211">
        <f>D129</f>
        <v>1579.1125420094399</v>
      </c>
    </row>
    <row r="136" spans="1:4" ht="14.25" thickTop="1" thickBot="1" x14ac:dyDescent="0.25">
      <c r="A136" s="381"/>
      <c r="B136" s="381"/>
      <c r="C136" s="209" t="s">
        <v>300</v>
      </c>
      <c r="D136" s="211">
        <f>D130</f>
        <v>91.69</v>
      </c>
    </row>
    <row r="137" spans="1:4" ht="14.25" thickTop="1" thickBot="1" x14ac:dyDescent="0.25">
      <c r="A137" s="381"/>
      <c r="B137" s="381"/>
      <c r="C137" s="209" t="s">
        <v>315</v>
      </c>
      <c r="D137" s="211">
        <f>D131</f>
        <v>28.68</v>
      </c>
    </row>
    <row r="138" spans="1:4" ht="14.25" thickTop="1" thickBot="1" x14ac:dyDescent="0.25">
      <c r="A138" s="381"/>
      <c r="B138" s="381"/>
      <c r="C138" s="209" t="s">
        <v>316</v>
      </c>
      <c r="D138" s="211">
        <f>D132</f>
        <v>112.31026852224856</v>
      </c>
    </row>
    <row r="139" spans="1:4" ht="14.25" thickTop="1" thickBot="1" x14ac:dyDescent="0.25">
      <c r="A139" s="381"/>
      <c r="B139" s="381"/>
      <c r="C139" s="209" t="s">
        <v>318</v>
      </c>
      <c r="D139" s="211">
        <f>D145</f>
        <v>71.94</v>
      </c>
    </row>
    <row r="140" spans="1:4" ht="14.25" thickTop="1" thickBot="1" x14ac:dyDescent="0.25">
      <c r="A140" s="381"/>
      <c r="B140" s="381"/>
      <c r="C140" s="221" t="s">
        <v>301</v>
      </c>
      <c r="D140" s="223">
        <f>SUM(D134:D139)</f>
        <v>3341.8928105316882</v>
      </c>
    </row>
    <row r="141" spans="1:4" ht="13.5" thickTop="1" x14ac:dyDescent="0.2"/>
    <row r="142" spans="1:4" x14ac:dyDescent="0.2">
      <c r="A142" s="372" t="s">
        <v>319</v>
      </c>
      <c r="B142" s="372"/>
      <c r="C142" s="372"/>
      <c r="D142" s="372"/>
    </row>
    <row r="143" spans="1:4" ht="13.5" thickBot="1" x14ac:dyDescent="0.25"/>
    <row r="144" spans="1:4" ht="13.5" thickBot="1" x14ac:dyDescent="0.25">
      <c r="A144" s="213">
        <v>6</v>
      </c>
      <c r="B144" s="222" t="s">
        <v>215</v>
      </c>
      <c r="C144" s="214" t="s">
        <v>260</v>
      </c>
      <c r="D144" s="214" t="s">
        <v>251</v>
      </c>
    </row>
    <row r="145" spans="1:4" ht="13.5" thickBot="1" x14ac:dyDescent="0.25">
      <c r="A145" s="215" t="s">
        <v>222</v>
      </c>
      <c r="B145" s="217" t="s">
        <v>197</v>
      </c>
      <c r="C145" s="224">
        <f>'REGIÃO VII'!I40</f>
        <v>2.1999999999999999E-2</v>
      </c>
      <c r="D145" s="195">
        <f>ROUND(D133*C145,2)</f>
        <v>71.94</v>
      </c>
    </row>
    <row r="146" spans="1:4" ht="13.5" thickBot="1" x14ac:dyDescent="0.25">
      <c r="A146" s="215" t="s">
        <v>224</v>
      </c>
      <c r="B146" s="217" t="s">
        <v>199</v>
      </c>
      <c r="C146" s="218">
        <f>'REGIÃO VII'!J40</f>
        <v>8.9999999999999993E-3</v>
      </c>
      <c r="D146" s="195">
        <f>ROUND(D140*C146,2)</f>
        <v>30.08</v>
      </c>
    </row>
    <row r="147" spans="1:4" ht="13.5" thickBot="1" x14ac:dyDescent="0.25">
      <c r="A147" s="382" t="s">
        <v>320</v>
      </c>
      <c r="B147" s="382"/>
      <c r="C147" s="382"/>
      <c r="D147" s="195">
        <f>D133+D145+D146</f>
        <v>3371.9728105316881</v>
      </c>
    </row>
    <row r="148" spans="1:4" ht="13.5" thickBot="1" x14ac:dyDescent="0.25">
      <c r="A148" s="382" t="s">
        <v>330</v>
      </c>
      <c r="B148" s="382"/>
      <c r="C148" s="382"/>
      <c r="D148" s="195">
        <f>ROUND(D147/(1-C149),2)</f>
        <v>3691.27</v>
      </c>
    </row>
    <row r="149" spans="1:4" ht="13.5" thickBot="1" x14ac:dyDescent="0.25">
      <c r="A149" s="215" t="s">
        <v>226</v>
      </c>
      <c r="B149" s="217" t="s">
        <v>198</v>
      </c>
      <c r="C149" s="224">
        <f>SUM(C150:C152)</f>
        <v>8.6499999999999994E-2</v>
      </c>
      <c r="D149" s="195"/>
    </row>
    <row r="150" spans="1:4" ht="13.5" thickBot="1" x14ac:dyDescent="0.25">
      <c r="A150" s="215"/>
      <c r="B150" s="217" t="s">
        <v>321</v>
      </c>
      <c r="C150" s="218">
        <v>6.4999999999999997E-3</v>
      </c>
      <c r="D150" s="195">
        <f>ROUND($D$148*C150,2)</f>
        <v>23.99</v>
      </c>
    </row>
    <row r="151" spans="1:4" ht="13.5" thickBot="1" x14ac:dyDescent="0.25">
      <c r="A151" s="215"/>
      <c r="B151" s="217" t="s">
        <v>322</v>
      </c>
      <c r="C151" s="218">
        <v>0.03</v>
      </c>
      <c r="D151" s="195">
        <f>ROUND($D$148*C151,2)</f>
        <v>110.74</v>
      </c>
    </row>
    <row r="152" spans="1:4" ht="13.5" thickBot="1" x14ac:dyDescent="0.25">
      <c r="A152" s="215"/>
      <c r="B152" s="217" t="s">
        <v>323</v>
      </c>
      <c r="C152" s="218">
        <v>0.05</v>
      </c>
      <c r="D152" s="195">
        <f>ROUND($D$148*C152,2)</f>
        <v>184.56</v>
      </c>
    </row>
    <row r="153" spans="1:4" ht="13.5" thickBot="1" x14ac:dyDescent="0.25">
      <c r="A153" s="373" t="s">
        <v>272</v>
      </c>
      <c r="B153" s="373"/>
      <c r="C153" s="219"/>
      <c r="D153" s="195">
        <f>SUM(D150:D152)+D145+D146</f>
        <v>421.30999999999995</v>
      </c>
    </row>
    <row r="154" spans="1:4" ht="24" customHeight="1" x14ac:dyDescent="0.2">
      <c r="A154" s="371" t="s">
        <v>344</v>
      </c>
      <c r="B154" s="371"/>
      <c r="C154" s="371"/>
      <c r="D154" s="371"/>
    </row>
    <row r="156" spans="1:4" x14ac:dyDescent="0.2">
      <c r="A156" s="372" t="s">
        <v>324</v>
      </c>
      <c r="B156" s="372"/>
      <c r="C156" s="372"/>
      <c r="D156" s="372"/>
    </row>
    <row r="157" spans="1:4" ht="13.5" thickBot="1" x14ac:dyDescent="0.25"/>
    <row r="158" spans="1:4" ht="13.5" thickBot="1" x14ac:dyDescent="0.25">
      <c r="A158" s="213"/>
      <c r="B158" s="373" t="s">
        <v>325</v>
      </c>
      <c r="C158" s="373"/>
      <c r="D158" s="214" t="s">
        <v>251</v>
      </c>
    </row>
    <row r="159" spans="1:4" ht="13.5" thickBot="1" x14ac:dyDescent="0.25">
      <c r="A159" s="225" t="s">
        <v>222</v>
      </c>
      <c r="B159" s="374" t="s">
        <v>248</v>
      </c>
      <c r="C159" s="374"/>
      <c r="D159" s="195">
        <f>D128</f>
        <v>1458.1599999999999</v>
      </c>
    </row>
    <row r="160" spans="1:4" ht="13.5" thickBot="1" x14ac:dyDescent="0.25">
      <c r="A160" s="225" t="s">
        <v>224</v>
      </c>
      <c r="B160" s="374" t="s">
        <v>254</v>
      </c>
      <c r="C160" s="374"/>
      <c r="D160" s="195">
        <f>D129</f>
        <v>1579.1125420094399</v>
      </c>
    </row>
    <row r="161" spans="1:4" ht="13.5" thickBot="1" x14ac:dyDescent="0.25">
      <c r="A161" s="225" t="s">
        <v>226</v>
      </c>
      <c r="B161" s="374" t="s">
        <v>289</v>
      </c>
      <c r="C161" s="374"/>
      <c r="D161" s="195">
        <f>D130</f>
        <v>91.69</v>
      </c>
    </row>
    <row r="162" spans="1:4" ht="13.5" thickBot="1" x14ac:dyDescent="0.25">
      <c r="A162" s="225" t="s">
        <v>228</v>
      </c>
      <c r="B162" s="374" t="s">
        <v>302</v>
      </c>
      <c r="C162" s="374"/>
      <c r="D162" s="195">
        <f>D131</f>
        <v>28.68</v>
      </c>
    </row>
    <row r="163" spans="1:4" ht="13.5" thickBot="1" x14ac:dyDescent="0.25">
      <c r="A163" s="225" t="s">
        <v>230</v>
      </c>
      <c r="B163" s="374" t="s">
        <v>312</v>
      </c>
      <c r="C163" s="374"/>
      <c r="D163" s="195">
        <f>D132</f>
        <v>112.31026852224856</v>
      </c>
    </row>
    <row r="164" spans="1:4" ht="13.5" thickBot="1" x14ac:dyDescent="0.25">
      <c r="A164" s="373" t="s">
        <v>326</v>
      </c>
      <c r="B164" s="373"/>
      <c r="C164" s="373"/>
      <c r="D164" s="195">
        <f>SUM(D159:D163)</f>
        <v>3269.9528105316881</v>
      </c>
    </row>
    <row r="165" spans="1:4" ht="13.5" thickBot="1" x14ac:dyDescent="0.25">
      <c r="A165" s="225" t="s">
        <v>232</v>
      </c>
      <c r="B165" s="374" t="s">
        <v>327</v>
      </c>
      <c r="C165" s="374"/>
      <c r="D165" s="195">
        <f>D153</f>
        <v>421.30999999999995</v>
      </c>
    </row>
    <row r="166" spans="1:4" ht="13.5" thickBot="1" x14ac:dyDescent="0.25">
      <c r="A166" s="375" t="s">
        <v>328</v>
      </c>
      <c r="B166" s="375"/>
      <c r="C166" s="375"/>
      <c r="D166" s="232">
        <f>D164+D165</f>
        <v>3691.262810531688</v>
      </c>
    </row>
    <row r="167" spans="1:4" ht="14.25" thickTop="1" thickBot="1" x14ac:dyDescent="0.25">
      <c r="A167" s="370" t="s">
        <v>329</v>
      </c>
      <c r="B167" s="370"/>
      <c r="C167" s="370"/>
      <c r="D167" s="247">
        <f>D146</f>
        <v>30.08</v>
      </c>
    </row>
    <row r="168" spans="1:4" ht="13.5" thickTop="1" x14ac:dyDescent="0.2"/>
    <row r="169" spans="1:4" ht="27" customHeight="1" x14ac:dyDescent="0.2">
      <c r="A169" s="367" t="s">
        <v>348</v>
      </c>
      <c r="B169" s="367"/>
      <c r="C169" s="367"/>
      <c r="D169" s="367"/>
    </row>
    <row r="170" spans="1:4" ht="109.5" customHeight="1" x14ac:dyDescent="0.2">
      <c r="A170" s="367"/>
      <c r="B170" s="367"/>
      <c r="C170" s="367"/>
      <c r="D170" s="367"/>
    </row>
    <row r="171" spans="1:4" x14ac:dyDescent="0.2">
      <c r="A171" s="368" t="s">
        <v>554</v>
      </c>
      <c r="B171" s="368"/>
      <c r="C171" s="368"/>
      <c r="D171" s="368"/>
    </row>
    <row r="172" spans="1:4" ht="14.25" x14ac:dyDescent="0.2">
      <c r="A172" s="369" t="s">
        <v>390</v>
      </c>
      <c r="B172" s="369"/>
      <c r="C172" s="369"/>
      <c r="D172" s="369"/>
    </row>
    <row r="173" spans="1:4" ht="14.25" x14ac:dyDescent="0.2">
      <c r="A173" s="369" t="s">
        <v>555</v>
      </c>
      <c r="B173" s="369"/>
      <c r="C173" s="369"/>
      <c r="D173" s="369"/>
    </row>
    <row r="174" spans="1:4" ht="14.25" x14ac:dyDescent="0.2">
      <c r="A174" s="369" t="s">
        <v>556</v>
      </c>
      <c r="B174" s="369"/>
      <c r="C174" s="369"/>
      <c r="D174" s="369"/>
    </row>
    <row r="175" spans="1:4" ht="14.25" x14ac:dyDescent="0.2">
      <c r="A175" s="369" t="s">
        <v>557</v>
      </c>
      <c r="B175" s="369"/>
      <c r="C175" s="369"/>
      <c r="D175" s="369"/>
    </row>
    <row r="176" spans="1:4" ht="14.25" x14ac:dyDescent="0.2">
      <c r="A176" s="369" t="s">
        <v>558</v>
      </c>
      <c r="B176" s="369"/>
      <c r="C176" s="369"/>
      <c r="D176" s="369"/>
    </row>
    <row r="177" spans="1:4" ht="14.25" x14ac:dyDescent="0.2">
      <c r="A177" s="369" t="s">
        <v>389</v>
      </c>
      <c r="B177" s="369"/>
      <c r="C177" s="369"/>
      <c r="D177" s="369"/>
    </row>
  </sheetData>
  <mergeCells count="99">
    <mergeCell ref="A172:D172"/>
    <mergeCell ref="A173:D173"/>
    <mergeCell ref="A174:D174"/>
    <mergeCell ref="A177:D177"/>
    <mergeCell ref="A176:D176"/>
    <mergeCell ref="A175:D175"/>
    <mergeCell ref="C8:D8"/>
    <mergeCell ref="A1:D1"/>
    <mergeCell ref="A2:D2"/>
    <mergeCell ref="A3:D3"/>
    <mergeCell ref="A5:D5"/>
    <mergeCell ref="C7:D7"/>
    <mergeCell ref="A22:D22"/>
    <mergeCell ref="C9:D9"/>
    <mergeCell ref="C10:D10"/>
    <mergeCell ref="C11:D11"/>
    <mergeCell ref="C12:D12"/>
    <mergeCell ref="C13:D13"/>
    <mergeCell ref="C14:D14"/>
    <mergeCell ref="C15:D15"/>
    <mergeCell ref="C16:D16"/>
    <mergeCell ref="C17:D17"/>
    <mergeCell ref="C18:D18"/>
    <mergeCell ref="C19:D19"/>
    <mergeCell ref="A44:C44"/>
    <mergeCell ref="B23:C23"/>
    <mergeCell ref="B24:C24"/>
    <mergeCell ref="B25:C25"/>
    <mergeCell ref="B26:C26"/>
    <mergeCell ref="B27:C27"/>
    <mergeCell ref="A29:C29"/>
    <mergeCell ref="A30:D30"/>
    <mergeCell ref="A31:D31"/>
    <mergeCell ref="A33:D33"/>
    <mergeCell ref="A35:B36"/>
    <mergeCell ref="A38:D38"/>
    <mergeCell ref="B70:C70"/>
    <mergeCell ref="A45:D45"/>
    <mergeCell ref="A47:B49"/>
    <mergeCell ref="A51:D51"/>
    <mergeCell ref="A62:B62"/>
    <mergeCell ref="A63:D63"/>
    <mergeCell ref="A64:D64"/>
    <mergeCell ref="A65:D65"/>
    <mergeCell ref="A66:D66"/>
    <mergeCell ref="B67:C67"/>
    <mergeCell ref="B68:C68"/>
    <mergeCell ref="B69:C69"/>
    <mergeCell ref="B83:C83"/>
    <mergeCell ref="B71:C71"/>
    <mergeCell ref="B72:C72"/>
    <mergeCell ref="B73:C73"/>
    <mergeCell ref="B74:C74"/>
    <mergeCell ref="B75:C75"/>
    <mergeCell ref="B76:C76"/>
    <mergeCell ref="A77:C77"/>
    <mergeCell ref="A78:D78"/>
    <mergeCell ref="A80:D80"/>
    <mergeCell ref="B81:C81"/>
    <mergeCell ref="B82:C82"/>
    <mergeCell ref="A119:D119"/>
    <mergeCell ref="B84:C84"/>
    <mergeCell ref="A85:C85"/>
    <mergeCell ref="A87:B89"/>
    <mergeCell ref="A91:D91"/>
    <mergeCell ref="A99:C99"/>
    <mergeCell ref="A100:D100"/>
    <mergeCell ref="A102:B106"/>
    <mergeCell ref="A107:D107"/>
    <mergeCell ref="A109:D109"/>
    <mergeCell ref="A110:D110"/>
    <mergeCell ref="A118:B118"/>
    <mergeCell ref="A153:B153"/>
    <mergeCell ref="A121:D121"/>
    <mergeCell ref="B122:C122"/>
    <mergeCell ref="B123:C123"/>
    <mergeCell ref="B124:C124"/>
    <mergeCell ref="B125:C125"/>
    <mergeCell ref="A126:C126"/>
    <mergeCell ref="A128:B133"/>
    <mergeCell ref="A134:B140"/>
    <mergeCell ref="A142:D142"/>
    <mergeCell ref="A147:C147"/>
    <mergeCell ref="A148:C148"/>
    <mergeCell ref="A169:D169"/>
    <mergeCell ref="A170:D170"/>
    <mergeCell ref="A171:D171"/>
    <mergeCell ref="A167:C167"/>
    <mergeCell ref="A154:D154"/>
    <mergeCell ref="A156:D156"/>
    <mergeCell ref="B158:C158"/>
    <mergeCell ref="B159:C159"/>
    <mergeCell ref="B160:C160"/>
    <mergeCell ref="B161:C161"/>
    <mergeCell ref="B162:C162"/>
    <mergeCell ref="B163:C163"/>
    <mergeCell ref="A164:C164"/>
    <mergeCell ref="B165:C165"/>
    <mergeCell ref="A166:C166"/>
  </mergeCells>
  <pageMargins left="0.51181102362204722" right="0.51181102362204722" top="0.98425196850393704" bottom="0.19685039370078741" header="0.11811023622047245" footer="0.11811023622047245"/>
  <pageSetup paperSize="9" scale="87" fitToHeight="0" orientation="portrait" r:id="rId1"/>
  <headerFooter>
    <oddHeader>&amp;C&amp;G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43E13D-41B8-44D6-B467-53554D14928E}">
  <sheetPr>
    <pageSetUpPr fitToPage="1"/>
  </sheetPr>
  <dimension ref="A1:H178"/>
  <sheetViews>
    <sheetView view="pageBreakPreview" topLeftCell="A148" zoomScale="85" zoomScaleNormal="100" zoomScaleSheetLayoutView="85" workbookViewId="0">
      <selection activeCell="H169" sqref="H169"/>
    </sheetView>
  </sheetViews>
  <sheetFormatPr defaultColWidth="9.140625" defaultRowHeight="12.75" x14ac:dyDescent="0.2"/>
  <cols>
    <col min="1" max="1" width="4.7109375" style="203" customWidth="1"/>
    <col min="2" max="2" width="63.140625" style="203" customWidth="1"/>
    <col min="3" max="3" width="17.85546875" style="203" customWidth="1"/>
    <col min="4" max="4" width="19.7109375" style="203" customWidth="1"/>
    <col min="5" max="5" width="12" style="203" customWidth="1"/>
    <col min="6" max="6" width="10.7109375" style="203" customWidth="1"/>
    <col min="7" max="16384" width="9.140625" style="203"/>
  </cols>
  <sheetData>
    <row r="1" spans="1:4" x14ac:dyDescent="0.2">
      <c r="A1" s="410" t="s">
        <v>0</v>
      </c>
      <c r="B1" s="410"/>
      <c r="C1" s="410"/>
      <c r="D1" s="410"/>
    </row>
    <row r="2" spans="1:4" x14ac:dyDescent="0.2">
      <c r="A2" s="410" t="s">
        <v>219</v>
      </c>
      <c r="B2" s="410"/>
      <c r="C2" s="410"/>
      <c r="D2" s="410"/>
    </row>
    <row r="3" spans="1:4" x14ac:dyDescent="0.2">
      <c r="A3" s="411" t="s">
        <v>220</v>
      </c>
      <c r="B3" s="411"/>
      <c r="C3" s="411"/>
      <c r="D3" s="411"/>
    </row>
    <row r="4" spans="1:4" x14ac:dyDescent="0.2">
      <c r="A4" s="198"/>
      <c r="B4" s="198"/>
      <c r="C4" s="198"/>
      <c r="D4" s="198"/>
    </row>
    <row r="5" spans="1:4" x14ac:dyDescent="0.2">
      <c r="A5" s="372" t="s">
        <v>221</v>
      </c>
      <c r="B5" s="372"/>
      <c r="C5" s="372"/>
      <c r="D5" s="372"/>
    </row>
    <row r="6" spans="1:4" x14ac:dyDescent="0.2">
      <c r="A6" s="199"/>
      <c r="B6" s="199"/>
      <c r="C6" s="199"/>
      <c r="D6" s="199"/>
    </row>
    <row r="7" spans="1:4" x14ac:dyDescent="0.2">
      <c r="A7" s="200" t="s">
        <v>222</v>
      </c>
      <c r="B7" s="201" t="s">
        <v>223</v>
      </c>
      <c r="C7" s="412"/>
      <c r="D7" s="412"/>
    </row>
    <row r="8" spans="1:4" x14ac:dyDescent="0.2">
      <c r="A8" s="200" t="s">
        <v>224</v>
      </c>
      <c r="B8" s="201" t="s">
        <v>225</v>
      </c>
      <c r="C8" s="412" t="s">
        <v>355</v>
      </c>
      <c r="D8" s="412"/>
    </row>
    <row r="9" spans="1:4" x14ac:dyDescent="0.2">
      <c r="A9" s="200" t="s">
        <v>226</v>
      </c>
      <c r="B9" s="201" t="s">
        <v>227</v>
      </c>
      <c r="C9" s="404">
        <v>45163</v>
      </c>
      <c r="D9" s="404"/>
    </row>
    <row r="10" spans="1:4" x14ac:dyDescent="0.2">
      <c r="A10" s="200" t="s">
        <v>228</v>
      </c>
      <c r="B10" s="201" t="s">
        <v>229</v>
      </c>
      <c r="C10" s="412" t="s">
        <v>356</v>
      </c>
      <c r="D10" s="412"/>
    </row>
    <row r="11" spans="1:4" x14ac:dyDescent="0.2">
      <c r="A11" s="200" t="s">
        <v>230</v>
      </c>
      <c r="B11" s="202" t="s">
        <v>231</v>
      </c>
      <c r="C11" s="413">
        <v>24</v>
      </c>
      <c r="D11" s="413"/>
    </row>
    <row r="12" spans="1:4" x14ac:dyDescent="0.2">
      <c r="A12" s="200" t="s">
        <v>232</v>
      </c>
      <c r="B12" s="202" t="s">
        <v>233</v>
      </c>
      <c r="C12" s="414"/>
      <c r="D12" s="414"/>
    </row>
    <row r="13" spans="1:4" x14ac:dyDescent="0.2">
      <c r="A13" s="200" t="s">
        <v>234</v>
      </c>
      <c r="B13" s="202" t="s">
        <v>235</v>
      </c>
      <c r="C13" s="412" t="s">
        <v>346</v>
      </c>
      <c r="D13" s="412"/>
    </row>
    <row r="14" spans="1:4" x14ac:dyDescent="0.2">
      <c r="A14" s="200" t="s">
        <v>236</v>
      </c>
      <c r="B14" s="201" t="s">
        <v>237</v>
      </c>
      <c r="C14" s="415"/>
      <c r="D14" s="415"/>
    </row>
    <row r="15" spans="1:4" x14ac:dyDescent="0.2">
      <c r="A15" s="200" t="s">
        <v>238</v>
      </c>
      <c r="B15" s="201" t="s">
        <v>239</v>
      </c>
      <c r="C15" s="416">
        <v>1568.65</v>
      </c>
      <c r="D15" s="416"/>
    </row>
    <row r="16" spans="1:4" x14ac:dyDescent="0.2">
      <c r="A16" s="200" t="s">
        <v>240</v>
      </c>
      <c r="B16" s="201" t="s">
        <v>241</v>
      </c>
      <c r="C16" s="413" t="s">
        <v>365</v>
      </c>
      <c r="D16" s="413"/>
    </row>
    <row r="17" spans="1:8" x14ac:dyDescent="0.2">
      <c r="A17" s="200" t="s">
        <v>242</v>
      </c>
      <c r="B17" s="201" t="s">
        <v>243</v>
      </c>
      <c r="C17" s="412">
        <v>2023</v>
      </c>
      <c r="D17" s="412"/>
    </row>
    <row r="18" spans="1:8" x14ac:dyDescent="0.2">
      <c r="A18" s="200" t="s">
        <v>244</v>
      </c>
      <c r="B18" s="201" t="s">
        <v>245</v>
      </c>
      <c r="C18" s="413" t="s">
        <v>352</v>
      </c>
      <c r="D18" s="413"/>
    </row>
    <row r="19" spans="1:8" x14ac:dyDescent="0.2">
      <c r="A19" s="200" t="s">
        <v>246</v>
      </c>
      <c r="B19" s="201" t="s">
        <v>247</v>
      </c>
      <c r="C19" s="404"/>
      <c r="D19" s="404"/>
    </row>
    <row r="22" spans="1:8" x14ac:dyDescent="0.2">
      <c r="A22" s="372" t="s">
        <v>248</v>
      </c>
      <c r="B22" s="372"/>
      <c r="C22" s="372"/>
      <c r="D22" s="372"/>
    </row>
    <row r="23" spans="1:8" x14ac:dyDescent="0.2">
      <c r="A23" s="204"/>
      <c r="B23" s="405"/>
      <c r="C23" s="406"/>
      <c r="D23" s="205" t="s">
        <v>249</v>
      </c>
    </row>
    <row r="24" spans="1:8" x14ac:dyDescent="0.2">
      <c r="A24" s="200">
        <v>1</v>
      </c>
      <c r="B24" s="398" t="s">
        <v>250</v>
      </c>
      <c r="C24" s="398"/>
      <c r="D24" s="200" t="s">
        <v>251</v>
      </c>
      <c r="F24" s="244"/>
    </row>
    <row r="25" spans="1:8" x14ac:dyDescent="0.2">
      <c r="A25" s="206" t="s">
        <v>222</v>
      </c>
      <c r="B25" s="392" t="s">
        <v>252</v>
      </c>
      <c r="C25" s="392"/>
      <c r="D25" s="196">
        <v>1069.53</v>
      </c>
    </row>
    <row r="26" spans="1:8" x14ac:dyDescent="0.2">
      <c r="A26" s="206" t="s">
        <v>224</v>
      </c>
      <c r="B26" s="392" t="s">
        <v>253</v>
      </c>
      <c r="C26" s="392"/>
      <c r="D26" s="196">
        <v>46.33</v>
      </c>
      <c r="H26" s="226"/>
    </row>
    <row r="27" spans="1:8" x14ac:dyDescent="0.2">
      <c r="A27" s="206" t="s">
        <v>226</v>
      </c>
      <c r="B27" s="392" t="s">
        <v>354</v>
      </c>
      <c r="C27" s="392"/>
      <c r="D27" s="196">
        <v>0</v>
      </c>
      <c r="F27" s="245"/>
      <c r="H27" s="226"/>
    </row>
    <row r="28" spans="1:8" x14ac:dyDescent="0.2">
      <c r="A28" s="206" t="s">
        <v>228</v>
      </c>
      <c r="B28" s="243" t="s">
        <v>336</v>
      </c>
      <c r="C28" s="243"/>
      <c r="D28" s="196">
        <v>0</v>
      </c>
      <c r="F28" s="245"/>
      <c r="H28" s="226"/>
    </row>
    <row r="29" spans="1:8" x14ac:dyDescent="0.2">
      <c r="A29" s="407" t="s">
        <v>41</v>
      </c>
      <c r="B29" s="407"/>
      <c r="C29" s="407"/>
      <c r="D29" s="246">
        <f>SUM(D25:D28)</f>
        <v>1115.8599999999999</v>
      </c>
    </row>
    <row r="30" spans="1:8" ht="24.75" customHeight="1" x14ac:dyDescent="0.2">
      <c r="A30" s="408" t="s">
        <v>351</v>
      </c>
      <c r="B30" s="408"/>
      <c r="C30" s="408"/>
      <c r="D30" s="408"/>
    </row>
    <row r="31" spans="1:8" ht="27.75" customHeight="1" x14ac:dyDescent="0.2">
      <c r="A31" s="409" t="s">
        <v>349</v>
      </c>
      <c r="B31" s="409"/>
      <c r="C31" s="409"/>
      <c r="D31" s="409"/>
    </row>
    <row r="32" spans="1:8" x14ac:dyDescent="0.2">
      <c r="A32" s="249"/>
      <c r="B32" s="249"/>
      <c r="C32" s="249"/>
      <c r="D32" s="249"/>
    </row>
    <row r="33" spans="1:4" x14ac:dyDescent="0.2">
      <c r="A33" s="372" t="s">
        <v>254</v>
      </c>
      <c r="B33" s="372"/>
      <c r="C33" s="372"/>
      <c r="D33" s="372"/>
    </row>
    <row r="34" spans="1:4" ht="13.5" thickBot="1" x14ac:dyDescent="0.25">
      <c r="A34" s="207"/>
      <c r="B34" s="207"/>
      <c r="C34" s="207"/>
      <c r="D34" s="208"/>
    </row>
    <row r="35" spans="1:4" ht="14.25" thickTop="1" thickBot="1" x14ac:dyDescent="0.25">
      <c r="A35" s="400" t="s">
        <v>255</v>
      </c>
      <c r="B35" s="400"/>
      <c r="C35" s="209" t="s">
        <v>256</v>
      </c>
      <c r="D35" s="210">
        <f>D29</f>
        <v>1115.8599999999999</v>
      </c>
    </row>
    <row r="36" spans="1:4" ht="14.25" thickTop="1" thickBot="1" x14ac:dyDescent="0.25">
      <c r="A36" s="400"/>
      <c r="B36" s="400"/>
      <c r="C36" s="209" t="s">
        <v>64</v>
      </c>
      <c r="D36" s="211">
        <f>SUM(D35:D35)</f>
        <v>1115.8599999999999</v>
      </c>
    </row>
    <row r="37" spans="1:4" ht="13.5" thickTop="1" x14ac:dyDescent="0.2">
      <c r="A37" s="212"/>
    </row>
    <row r="38" spans="1:4" x14ac:dyDescent="0.2">
      <c r="A38" s="391" t="s">
        <v>257</v>
      </c>
      <c r="B38" s="391"/>
      <c r="C38" s="391"/>
      <c r="D38" s="391"/>
    </row>
    <row r="40" spans="1:4" x14ac:dyDescent="0.2">
      <c r="A40" s="200" t="s">
        <v>258</v>
      </c>
      <c r="B40" s="228" t="s">
        <v>259</v>
      </c>
      <c r="C40" s="200" t="s">
        <v>260</v>
      </c>
      <c r="D40" s="200" t="s">
        <v>251</v>
      </c>
    </row>
    <row r="41" spans="1:4" x14ac:dyDescent="0.2">
      <c r="A41" s="206" t="s">
        <v>222</v>
      </c>
      <c r="B41" s="201" t="s">
        <v>261</v>
      </c>
      <c r="C41" s="229">
        <v>8.3330000000000001E-2</v>
      </c>
      <c r="D41" s="196">
        <f>D36*C41</f>
        <v>92.984613799999991</v>
      </c>
    </row>
    <row r="42" spans="1:4" x14ac:dyDescent="0.2">
      <c r="A42" s="206" t="s">
        <v>224</v>
      </c>
      <c r="B42" s="201" t="s">
        <v>50</v>
      </c>
      <c r="C42" s="229">
        <v>8.3330000000000001E-2</v>
      </c>
      <c r="D42" s="196">
        <f>D36*C42</f>
        <v>92.984613799999991</v>
      </c>
    </row>
    <row r="43" spans="1:4" x14ac:dyDescent="0.2">
      <c r="A43" s="206" t="s">
        <v>226</v>
      </c>
      <c r="B43" s="201" t="s">
        <v>262</v>
      </c>
      <c r="C43" s="230">
        <v>2.7778000000000001E-2</v>
      </c>
      <c r="D43" s="196">
        <f>D36*C43</f>
        <v>30.996359079999998</v>
      </c>
    </row>
    <row r="44" spans="1:4" x14ac:dyDescent="0.2">
      <c r="A44" s="385" t="s">
        <v>41</v>
      </c>
      <c r="B44" s="385"/>
      <c r="C44" s="385"/>
      <c r="D44" s="236">
        <f>SUM(D41:D43)</f>
        <v>216.96558667999997</v>
      </c>
    </row>
    <row r="45" spans="1:4" ht="34.5" customHeight="1" x14ac:dyDescent="0.2">
      <c r="A45" s="399" t="s">
        <v>331</v>
      </c>
      <c r="B45" s="399"/>
      <c r="C45" s="399"/>
      <c r="D45" s="399"/>
    </row>
    <row r="46" spans="1:4" ht="13.5" thickBot="1" x14ac:dyDescent="0.25">
      <c r="A46" s="207"/>
      <c r="B46" s="207"/>
      <c r="C46" s="207"/>
      <c r="D46" s="216"/>
    </row>
    <row r="47" spans="1:4" ht="14.25" thickTop="1" thickBot="1" x14ac:dyDescent="0.25">
      <c r="A47" s="400" t="s">
        <v>263</v>
      </c>
      <c r="B47" s="400"/>
      <c r="C47" s="209" t="s">
        <v>256</v>
      </c>
      <c r="D47" s="210">
        <f>D29</f>
        <v>1115.8599999999999</v>
      </c>
    </row>
    <row r="48" spans="1:4" ht="14.25" thickTop="1" thickBot="1" x14ac:dyDescent="0.25">
      <c r="A48" s="400"/>
      <c r="B48" s="400"/>
      <c r="C48" s="209" t="s">
        <v>264</v>
      </c>
      <c r="D48" s="211">
        <f>D44</f>
        <v>216.96558667999997</v>
      </c>
    </row>
    <row r="49" spans="1:4" ht="14.25" thickTop="1" thickBot="1" x14ac:dyDescent="0.25">
      <c r="A49" s="400"/>
      <c r="B49" s="400"/>
      <c r="C49" s="209" t="s">
        <v>64</v>
      </c>
      <c r="D49" s="211">
        <f>SUM(D47:D48)</f>
        <v>1332.8255866799998</v>
      </c>
    </row>
    <row r="50" spans="1:4" ht="13.5" thickTop="1" x14ac:dyDescent="0.2"/>
    <row r="51" spans="1:4" x14ac:dyDescent="0.2">
      <c r="A51" s="401" t="s">
        <v>265</v>
      </c>
      <c r="B51" s="401"/>
      <c r="C51" s="401"/>
      <c r="D51" s="401"/>
    </row>
    <row r="52" spans="1:4" ht="9.75" customHeight="1" x14ac:dyDescent="0.2"/>
    <row r="53" spans="1:4" ht="11.25" customHeight="1" x14ac:dyDescent="0.2">
      <c r="A53" s="200" t="s">
        <v>266</v>
      </c>
      <c r="B53" s="200" t="s">
        <v>267</v>
      </c>
      <c r="C53" s="200" t="s">
        <v>260</v>
      </c>
      <c r="D53" s="200" t="s">
        <v>251</v>
      </c>
    </row>
    <row r="54" spans="1:4" x14ac:dyDescent="0.2">
      <c r="A54" s="206" t="s">
        <v>222</v>
      </c>
      <c r="B54" s="201" t="s">
        <v>268</v>
      </c>
      <c r="C54" s="234">
        <v>0.2</v>
      </c>
      <c r="D54" s="197">
        <f>D49*C54</f>
        <v>266.56511733599996</v>
      </c>
    </row>
    <row r="55" spans="1:4" x14ac:dyDescent="0.2">
      <c r="A55" s="206" t="s">
        <v>224</v>
      </c>
      <c r="B55" s="201" t="s">
        <v>269</v>
      </c>
      <c r="C55" s="234">
        <v>2.5000000000000001E-2</v>
      </c>
      <c r="D55" s="197">
        <f>D49*C55</f>
        <v>33.320639666999995</v>
      </c>
    </row>
    <row r="56" spans="1:4" ht="14.25" customHeight="1" x14ac:dyDescent="0.2">
      <c r="A56" s="206" t="s">
        <v>226</v>
      </c>
      <c r="B56" s="201" t="s">
        <v>333</v>
      </c>
      <c r="C56" s="233">
        <v>5.0000000000000001E-3</v>
      </c>
      <c r="D56" s="197">
        <f>D49*C56</f>
        <v>6.6641279333999988</v>
      </c>
    </row>
    <row r="57" spans="1:4" x14ac:dyDescent="0.2">
      <c r="A57" s="206" t="s">
        <v>228</v>
      </c>
      <c r="B57" s="201" t="s">
        <v>270</v>
      </c>
      <c r="C57" s="234">
        <v>1.4999999999999999E-2</v>
      </c>
      <c r="D57" s="197">
        <f>D49*C57</f>
        <v>19.992383800199995</v>
      </c>
    </row>
    <row r="58" spans="1:4" x14ac:dyDescent="0.2">
      <c r="A58" s="206" t="s">
        <v>230</v>
      </c>
      <c r="B58" s="201" t="s">
        <v>271</v>
      </c>
      <c r="C58" s="234">
        <v>0.01</v>
      </c>
      <c r="D58" s="197">
        <f>D49*C58</f>
        <v>13.328255866799998</v>
      </c>
    </row>
    <row r="59" spans="1:4" x14ac:dyDescent="0.2">
      <c r="A59" s="206" t="s">
        <v>232</v>
      </c>
      <c r="B59" s="201" t="s">
        <v>61</v>
      </c>
      <c r="C59" s="234">
        <v>6.0000000000000001E-3</v>
      </c>
      <c r="D59" s="197">
        <f>D49*C59</f>
        <v>7.996953520079999</v>
      </c>
    </row>
    <row r="60" spans="1:4" x14ac:dyDescent="0.2">
      <c r="A60" s="206" t="s">
        <v>234</v>
      </c>
      <c r="B60" s="201" t="s">
        <v>62</v>
      </c>
      <c r="C60" s="234">
        <v>2E-3</v>
      </c>
      <c r="D60" s="197">
        <f>D49*C60</f>
        <v>2.6656511733599997</v>
      </c>
    </row>
    <row r="61" spans="1:4" x14ac:dyDescent="0.2">
      <c r="A61" s="206" t="s">
        <v>236</v>
      </c>
      <c r="B61" s="201" t="s">
        <v>63</v>
      </c>
      <c r="C61" s="234">
        <v>0.08</v>
      </c>
      <c r="D61" s="197">
        <f>D49*C61</f>
        <v>106.62604693439998</v>
      </c>
    </row>
    <row r="62" spans="1:4" x14ac:dyDescent="0.2">
      <c r="A62" s="385" t="s">
        <v>272</v>
      </c>
      <c r="B62" s="385"/>
      <c r="C62" s="231">
        <f>SUM(C54:C61)</f>
        <v>0.34300000000000003</v>
      </c>
      <c r="D62" s="237">
        <f>SUM(D54:D61)</f>
        <v>457.15917623124</v>
      </c>
    </row>
    <row r="63" spans="1:4" x14ac:dyDescent="0.2">
      <c r="A63" s="402" t="s">
        <v>332</v>
      </c>
      <c r="B63" s="402"/>
      <c r="C63" s="402"/>
      <c r="D63" s="402"/>
    </row>
    <row r="64" spans="1:4" ht="12.75" customHeight="1" x14ac:dyDescent="0.2">
      <c r="A64" s="387" t="s">
        <v>334</v>
      </c>
      <c r="B64" s="403"/>
      <c r="C64" s="403"/>
      <c r="D64" s="403"/>
    </row>
    <row r="65" spans="1:4" ht="57" customHeight="1" x14ac:dyDescent="0.2">
      <c r="A65" s="387" t="s">
        <v>350</v>
      </c>
      <c r="B65" s="403"/>
      <c r="C65" s="403"/>
      <c r="D65" s="403"/>
    </row>
    <row r="66" spans="1:4" x14ac:dyDescent="0.2">
      <c r="A66" s="397" t="s">
        <v>273</v>
      </c>
      <c r="B66" s="397"/>
      <c r="C66" s="397"/>
      <c r="D66" s="397"/>
    </row>
    <row r="67" spans="1:4" x14ac:dyDescent="0.2">
      <c r="A67" s="200" t="s">
        <v>274</v>
      </c>
      <c r="B67" s="398" t="s">
        <v>275</v>
      </c>
      <c r="C67" s="398"/>
      <c r="D67" s="200" t="s">
        <v>251</v>
      </c>
    </row>
    <row r="68" spans="1:4" x14ac:dyDescent="0.2">
      <c r="A68" s="206" t="s">
        <v>276</v>
      </c>
      <c r="B68" s="392" t="s">
        <v>277</v>
      </c>
      <c r="C68" s="392"/>
      <c r="D68" s="197">
        <v>207</v>
      </c>
    </row>
    <row r="69" spans="1:4" x14ac:dyDescent="0.2">
      <c r="A69" s="206" t="s">
        <v>278</v>
      </c>
      <c r="B69" s="392" t="s">
        <v>342</v>
      </c>
      <c r="C69" s="392"/>
      <c r="D69" s="197">
        <f>D25*0.06</f>
        <v>64.17179999999999</v>
      </c>
    </row>
    <row r="70" spans="1:4" x14ac:dyDescent="0.2">
      <c r="A70" s="206" t="s">
        <v>279</v>
      </c>
      <c r="B70" s="392" t="s">
        <v>280</v>
      </c>
      <c r="C70" s="392"/>
      <c r="D70" s="236">
        <f>D68-D69</f>
        <v>142.82820000000001</v>
      </c>
    </row>
    <row r="71" spans="1:4" x14ac:dyDescent="0.2">
      <c r="A71" s="206" t="s">
        <v>281</v>
      </c>
      <c r="B71" s="392" t="s">
        <v>282</v>
      </c>
      <c r="C71" s="392"/>
      <c r="D71" s="197">
        <v>0</v>
      </c>
    </row>
    <row r="72" spans="1:4" x14ac:dyDescent="0.2">
      <c r="A72" s="206" t="s">
        <v>283</v>
      </c>
      <c r="B72" s="392" t="s">
        <v>345</v>
      </c>
      <c r="C72" s="392"/>
      <c r="D72" s="197">
        <f>D71*0.05</f>
        <v>0</v>
      </c>
    </row>
    <row r="73" spans="1:4" x14ac:dyDescent="0.2">
      <c r="A73" s="206" t="s">
        <v>284</v>
      </c>
      <c r="B73" s="392" t="s">
        <v>285</v>
      </c>
      <c r="C73" s="392"/>
      <c r="D73" s="236">
        <f>D71-D72</f>
        <v>0</v>
      </c>
    </row>
    <row r="74" spans="1:4" x14ac:dyDescent="0.2">
      <c r="A74" s="235" t="s">
        <v>226</v>
      </c>
      <c r="B74" s="393" t="s">
        <v>358</v>
      </c>
      <c r="C74" s="394"/>
      <c r="D74" s="236">
        <v>140.61000000000001</v>
      </c>
    </row>
    <row r="75" spans="1:4" x14ac:dyDescent="0.2">
      <c r="A75" s="235" t="s">
        <v>228</v>
      </c>
      <c r="B75" s="395" t="s">
        <v>335</v>
      </c>
      <c r="C75" s="395"/>
      <c r="D75" s="197"/>
    </row>
    <row r="76" spans="1:4" x14ac:dyDescent="0.2">
      <c r="A76" s="235" t="s">
        <v>230</v>
      </c>
      <c r="B76" s="395" t="s">
        <v>336</v>
      </c>
      <c r="C76" s="395"/>
      <c r="D76" s="197"/>
    </row>
    <row r="77" spans="1:4" x14ac:dyDescent="0.2">
      <c r="A77" s="385" t="s">
        <v>41</v>
      </c>
      <c r="B77" s="385"/>
      <c r="C77" s="385"/>
      <c r="D77" s="236">
        <f>D70+D73+D74</f>
        <v>283.43820000000005</v>
      </c>
    </row>
    <row r="78" spans="1:4" ht="41.25" customHeight="1" x14ac:dyDescent="0.2">
      <c r="A78" s="396" t="s">
        <v>347</v>
      </c>
      <c r="B78" s="396"/>
      <c r="C78" s="396"/>
      <c r="D78" s="396"/>
    </row>
    <row r="80" spans="1:4" x14ac:dyDescent="0.2">
      <c r="A80" s="397" t="s">
        <v>286</v>
      </c>
      <c r="B80" s="397"/>
      <c r="C80" s="397"/>
      <c r="D80" s="397"/>
    </row>
    <row r="81" spans="1:8" x14ac:dyDescent="0.2">
      <c r="A81" s="200">
        <v>2</v>
      </c>
      <c r="B81" s="398" t="s">
        <v>287</v>
      </c>
      <c r="C81" s="398"/>
      <c r="D81" s="200" t="s">
        <v>251</v>
      </c>
    </row>
    <row r="82" spans="1:8" x14ac:dyDescent="0.2">
      <c r="A82" s="206" t="s">
        <v>258</v>
      </c>
      <c r="B82" s="384" t="s">
        <v>339</v>
      </c>
      <c r="C82" s="384"/>
      <c r="D82" s="196">
        <f>D44</f>
        <v>216.96558667999997</v>
      </c>
    </row>
    <row r="83" spans="1:8" x14ac:dyDescent="0.2">
      <c r="A83" s="206" t="s">
        <v>266</v>
      </c>
      <c r="B83" s="384" t="s">
        <v>338</v>
      </c>
      <c r="C83" s="384"/>
      <c r="D83" s="196">
        <f>D62</f>
        <v>457.15917623124</v>
      </c>
    </row>
    <row r="84" spans="1:8" x14ac:dyDescent="0.2">
      <c r="A84" s="206" t="s">
        <v>274</v>
      </c>
      <c r="B84" s="384" t="s">
        <v>337</v>
      </c>
      <c r="C84" s="384"/>
      <c r="D84" s="196">
        <f>D77</f>
        <v>283.43820000000005</v>
      </c>
    </row>
    <row r="85" spans="1:8" x14ac:dyDescent="0.2">
      <c r="A85" s="385" t="s">
        <v>41</v>
      </c>
      <c r="B85" s="385"/>
      <c r="C85" s="385"/>
      <c r="D85" s="237">
        <f>SUM(D82:D84)</f>
        <v>957.56296291123999</v>
      </c>
    </row>
    <row r="86" spans="1:8" ht="13.5" thickBot="1" x14ac:dyDescent="0.25">
      <c r="A86" s="207"/>
      <c r="B86" s="207"/>
      <c r="C86" s="207"/>
      <c r="D86" s="220"/>
    </row>
    <row r="87" spans="1:8" ht="14.25" thickTop="1" thickBot="1" x14ac:dyDescent="0.25">
      <c r="A87" s="386" t="s">
        <v>340</v>
      </c>
      <c r="B87" s="386"/>
      <c r="C87" s="209" t="s">
        <v>256</v>
      </c>
      <c r="D87" s="210">
        <f>D29</f>
        <v>1115.8599999999999</v>
      </c>
    </row>
    <row r="88" spans="1:8" ht="14.25" thickTop="1" thickBot="1" x14ac:dyDescent="0.25">
      <c r="A88" s="386"/>
      <c r="B88" s="386"/>
      <c r="C88" s="209" t="s">
        <v>288</v>
      </c>
      <c r="D88" s="210">
        <f>D83</f>
        <v>457.15917623124</v>
      </c>
    </row>
    <row r="89" spans="1:8" ht="14.25" thickTop="1" thickBot="1" x14ac:dyDescent="0.25">
      <c r="A89" s="386"/>
      <c r="B89" s="386"/>
      <c r="C89" s="209" t="s">
        <v>64</v>
      </c>
      <c r="D89" s="211">
        <f>SUM(D87:D88)</f>
        <v>1573.01917623124</v>
      </c>
    </row>
    <row r="90" spans="1:8" ht="13.5" thickTop="1" x14ac:dyDescent="0.2"/>
    <row r="91" spans="1:8" x14ac:dyDescent="0.2">
      <c r="A91" s="376" t="s">
        <v>289</v>
      </c>
      <c r="B91" s="376"/>
      <c r="C91" s="376"/>
      <c r="D91" s="376"/>
    </row>
    <row r="92" spans="1:8" x14ac:dyDescent="0.2">
      <c r="A92" s="200">
        <v>3</v>
      </c>
      <c r="B92" s="228" t="s">
        <v>290</v>
      </c>
      <c r="C92" s="228" t="s">
        <v>260</v>
      </c>
      <c r="D92" s="200" t="s">
        <v>251</v>
      </c>
    </row>
    <row r="93" spans="1:8" x14ac:dyDescent="0.2">
      <c r="A93" s="206" t="s">
        <v>222</v>
      </c>
      <c r="B93" s="201" t="s">
        <v>291</v>
      </c>
      <c r="C93" s="231">
        <f>1/12*5.55%</f>
        <v>4.6249999999999998E-3</v>
      </c>
      <c r="D93" s="196">
        <f>ROUND($D$25*C93,2)</f>
        <v>4.95</v>
      </c>
    </row>
    <row r="94" spans="1:8" x14ac:dyDescent="0.2">
      <c r="A94" s="206" t="s">
        <v>224</v>
      </c>
      <c r="B94" s="201" t="s">
        <v>292</v>
      </c>
      <c r="C94" s="238">
        <v>3.6999999999999999E-4</v>
      </c>
      <c r="D94" s="196">
        <f t="shared" ref="D94:D98" si="0">ROUND($D$25*C94,2)</f>
        <v>0.4</v>
      </c>
    </row>
    <row r="95" spans="1:8" x14ac:dyDescent="0.2">
      <c r="A95" s="206" t="s">
        <v>226</v>
      </c>
      <c r="B95" s="201" t="s">
        <v>293</v>
      </c>
      <c r="C95" s="231">
        <f>(8%*40%*5.55%)</f>
        <v>1.776E-3</v>
      </c>
      <c r="D95" s="196">
        <f t="shared" si="0"/>
        <v>1.9</v>
      </c>
      <c r="H95" s="227"/>
    </row>
    <row r="96" spans="1:8" x14ac:dyDescent="0.2">
      <c r="A96" s="206" t="s">
        <v>228</v>
      </c>
      <c r="B96" s="201" t="s">
        <v>294</v>
      </c>
      <c r="C96" s="231">
        <f>(1/30*7)/12</f>
        <v>1.9444444444444445E-2</v>
      </c>
      <c r="D96" s="196">
        <f t="shared" si="0"/>
        <v>20.8</v>
      </c>
    </row>
    <row r="97" spans="1:4" ht="15" customHeight="1" x14ac:dyDescent="0.2">
      <c r="A97" s="206" t="s">
        <v>230</v>
      </c>
      <c r="B97" s="201" t="s">
        <v>295</v>
      </c>
      <c r="C97" s="231">
        <v>7.1000000000000004E-3</v>
      </c>
      <c r="D97" s="196">
        <f t="shared" si="0"/>
        <v>7.59</v>
      </c>
    </row>
    <row r="98" spans="1:4" x14ac:dyDescent="0.2">
      <c r="A98" s="206" t="s">
        <v>232</v>
      </c>
      <c r="B98" s="201" t="s">
        <v>296</v>
      </c>
      <c r="C98" s="231">
        <f>((0.08*0.4))</f>
        <v>3.2000000000000001E-2</v>
      </c>
      <c r="D98" s="196">
        <f t="shared" si="0"/>
        <v>34.22</v>
      </c>
    </row>
    <row r="99" spans="1:4" x14ac:dyDescent="0.2">
      <c r="A99" s="385" t="s">
        <v>41</v>
      </c>
      <c r="B99" s="385"/>
      <c r="C99" s="385"/>
      <c r="D99" s="237">
        <f>SUM(D93:D98)</f>
        <v>69.86</v>
      </c>
    </row>
    <row r="100" spans="1:4" ht="72.75" customHeight="1" x14ac:dyDescent="0.2">
      <c r="A100" s="387" t="s">
        <v>341</v>
      </c>
      <c r="B100" s="388"/>
      <c r="C100" s="388"/>
      <c r="D100" s="388"/>
    </row>
    <row r="101" spans="1:4" ht="13.5" thickBot="1" x14ac:dyDescent="0.25">
      <c r="A101" s="207"/>
      <c r="B101" s="207"/>
      <c r="C101" s="207"/>
      <c r="D101" s="220"/>
    </row>
    <row r="102" spans="1:4" ht="14.25" thickTop="1" thickBot="1" x14ac:dyDescent="0.25">
      <c r="A102" s="389" t="s">
        <v>297</v>
      </c>
      <c r="B102" s="389"/>
      <c r="C102" s="209" t="s">
        <v>298</v>
      </c>
      <c r="D102" s="211">
        <f>D29</f>
        <v>1115.8599999999999</v>
      </c>
    </row>
    <row r="103" spans="1:4" ht="14.25" thickTop="1" thickBot="1" x14ac:dyDescent="0.25">
      <c r="A103" s="389"/>
      <c r="B103" s="389"/>
      <c r="C103" s="209" t="s">
        <v>288</v>
      </c>
      <c r="D103" s="211">
        <f>D44</f>
        <v>216.96558667999997</v>
      </c>
    </row>
    <row r="104" spans="1:4" ht="14.25" thickTop="1" thickBot="1" x14ac:dyDescent="0.25">
      <c r="A104" s="389"/>
      <c r="B104" s="389"/>
      <c r="C104" s="209" t="s">
        <v>299</v>
      </c>
      <c r="D104" s="211">
        <f>D84-D70-D73</f>
        <v>140.61000000000004</v>
      </c>
    </row>
    <row r="105" spans="1:4" ht="14.25" thickTop="1" thickBot="1" x14ac:dyDescent="0.25">
      <c r="A105" s="389"/>
      <c r="B105" s="389"/>
      <c r="C105" s="209" t="s">
        <v>300</v>
      </c>
      <c r="D105" s="211">
        <f>D99</f>
        <v>69.86</v>
      </c>
    </row>
    <row r="106" spans="1:4" ht="14.25" thickTop="1" thickBot="1" x14ac:dyDescent="0.25">
      <c r="A106" s="389"/>
      <c r="B106" s="389"/>
      <c r="C106" s="221" t="s">
        <v>301</v>
      </c>
      <c r="D106" s="211">
        <f>SUM(D102:D105)</f>
        <v>1543.2955866799998</v>
      </c>
    </row>
    <row r="107" spans="1:4" ht="13.5" thickTop="1" x14ac:dyDescent="0.2">
      <c r="A107" s="390"/>
      <c r="B107" s="390"/>
      <c r="C107" s="390"/>
      <c r="D107" s="390"/>
    </row>
    <row r="109" spans="1:4" x14ac:dyDescent="0.2">
      <c r="A109" s="372" t="s">
        <v>302</v>
      </c>
      <c r="B109" s="372"/>
      <c r="C109" s="372"/>
      <c r="D109" s="372"/>
    </row>
    <row r="110" spans="1:4" x14ac:dyDescent="0.2">
      <c r="A110" s="391" t="s">
        <v>303</v>
      </c>
      <c r="B110" s="391"/>
      <c r="C110" s="391"/>
      <c r="D110" s="391"/>
    </row>
    <row r="111" spans="1:4" x14ac:dyDescent="0.2">
      <c r="A111" s="200" t="s">
        <v>304</v>
      </c>
      <c r="B111" s="228" t="s">
        <v>305</v>
      </c>
      <c r="C111" s="228" t="s">
        <v>260</v>
      </c>
      <c r="D111" s="200" t="s">
        <v>251</v>
      </c>
    </row>
    <row r="112" spans="1:4" x14ac:dyDescent="0.2">
      <c r="A112" s="206" t="s">
        <v>222</v>
      </c>
      <c r="B112" s="201" t="s">
        <v>306</v>
      </c>
      <c r="C112" s="240">
        <v>0</v>
      </c>
      <c r="D112" s="197">
        <f>ROUND($D$25*C112,2)</f>
        <v>0</v>
      </c>
    </row>
    <row r="113" spans="1:4" x14ac:dyDescent="0.2">
      <c r="A113" s="206" t="s">
        <v>224</v>
      </c>
      <c r="B113" s="201" t="s">
        <v>307</v>
      </c>
      <c r="C113" s="240">
        <v>1.6330000000000001E-2</v>
      </c>
      <c r="D113" s="197">
        <f t="shared" ref="D113:D117" si="1">ROUND($D$25*C113,2)</f>
        <v>17.47</v>
      </c>
    </row>
    <row r="114" spans="1:4" x14ac:dyDescent="0.2">
      <c r="A114" s="206" t="s">
        <v>226</v>
      </c>
      <c r="B114" s="201" t="s">
        <v>308</v>
      </c>
      <c r="C114" s="240">
        <v>2.0833333333333299E-4</v>
      </c>
      <c r="D114" s="197">
        <f t="shared" si="1"/>
        <v>0.22</v>
      </c>
    </row>
    <row r="115" spans="1:4" x14ac:dyDescent="0.2">
      <c r="A115" s="206" t="s">
        <v>228</v>
      </c>
      <c r="B115" s="201" t="s">
        <v>309</v>
      </c>
      <c r="C115" s="240">
        <v>3.3333333333333301E-3</v>
      </c>
      <c r="D115" s="197">
        <f t="shared" si="1"/>
        <v>3.57</v>
      </c>
    </row>
    <row r="116" spans="1:4" x14ac:dyDescent="0.2">
      <c r="A116" s="206" t="s">
        <v>230</v>
      </c>
      <c r="B116" s="201" t="s">
        <v>310</v>
      </c>
      <c r="C116" s="241">
        <v>5.5999999999999995E-4</v>
      </c>
      <c r="D116" s="197">
        <f t="shared" si="1"/>
        <v>0.6</v>
      </c>
    </row>
    <row r="117" spans="1:4" x14ac:dyDescent="0.2">
      <c r="A117" s="206" t="s">
        <v>232</v>
      </c>
      <c r="B117" s="201" t="s">
        <v>311</v>
      </c>
      <c r="C117" s="240"/>
      <c r="D117" s="197">
        <f t="shared" si="1"/>
        <v>0</v>
      </c>
    </row>
    <row r="118" spans="1:4" x14ac:dyDescent="0.2">
      <c r="A118" s="385" t="s">
        <v>272</v>
      </c>
      <c r="B118" s="385"/>
      <c r="C118" s="239">
        <f>SUM(C112:C117)</f>
        <v>2.0431666666666667E-2</v>
      </c>
      <c r="D118" s="236">
        <f>SUM(D112:D117)</f>
        <v>21.86</v>
      </c>
    </row>
    <row r="119" spans="1:4" ht="48" customHeight="1" x14ac:dyDescent="0.2">
      <c r="A119" s="383" t="s">
        <v>343</v>
      </c>
      <c r="B119" s="383"/>
      <c r="C119" s="383"/>
      <c r="D119" s="383"/>
    </row>
    <row r="121" spans="1:4" x14ac:dyDescent="0.2">
      <c r="A121" s="376" t="s">
        <v>312</v>
      </c>
      <c r="B121" s="376"/>
      <c r="C121" s="376"/>
      <c r="D121" s="376"/>
    </row>
    <row r="122" spans="1:4" x14ac:dyDescent="0.2">
      <c r="A122" s="200">
        <v>5</v>
      </c>
      <c r="B122" s="377" t="s">
        <v>214</v>
      </c>
      <c r="C122" s="377"/>
      <c r="D122" s="200" t="s">
        <v>251</v>
      </c>
    </row>
    <row r="123" spans="1:4" x14ac:dyDescent="0.2">
      <c r="A123" s="242" t="s">
        <v>222</v>
      </c>
      <c r="B123" s="378" t="s">
        <v>359</v>
      </c>
      <c r="C123" s="378"/>
      <c r="D123" s="196">
        <v>75.03</v>
      </c>
    </row>
    <row r="124" spans="1:4" x14ac:dyDescent="0.2">
      <c r="A124" s="242" t="s">
        <v>224</v>
      </c>
      <c r="B124" s="378" t="s">
        <v>360</v>
      </c>
      <c r="C124" s="378"/>
      <c r="D124" s="196">
        <f>'MATERIAL E INSUMO JARDINEIRO'!E45</f>
        <v>11.773601879629632</v>
      </c>
    </row>
    <row r="125" spans="1:4" x14ac:dyDescent="0.2">
      <c r="A125" s="242" t="s">
        <v>226</v>
      </c>
      <c r="B125" s="378" t="s">
        <v>361</v>
      </c>
      <c r="C125" s="378"/>
      <c r="D125" s="196">
        <f>'MATERIAL E INSUMO JARDINEIRO'!E22</f>
        <v>9.8195209876543199</v>
      </c>
    </row>
    <row r="126" spans="1:4" x14ac:dyDescent="0.2">
      <c r="A126" s="379" t="s">
        <v>272</v>
      </c>
      <c r="B126" s="379"/>
      <c r="C126" s="379"/>
      <c r="D126" s="196">
        <f>SUM(D123:D125)</f>
        <v>96.623122867283953</v>
      </c>
    </row>
    <row r="127" spans="1:4" ht="13.5" thickBot="1" x14ac:dyDescent="0.25">
      <c r="A127" s="207"/>
      <c r="B127" s="207"/>
      <c r="C127" s="207"/>
      <c r="D127" s="220"/>
    </row>
    <row r="128" spans="1:4" ht="14.25" thickTop="1" thickBot="1" x14ac:dyDescent="0.25">
      <c r="A128" s="380" t="s">
        <v>313</v>
      </c>
      <c r="B128" s="380"/>
      <c r="C128" s="209" t="s">
        <v>298</v>
      </c>
      <c r="D128" s="211">
        <f>D29</f>
        <v>1115.8599999999999</v>
      </c>
    </row>
    <row r="129" spans="1:4" ht="14.25" thickTop="1" thickBot="1" x14ac:dyDescent="0.25">
      <c r="A129" s="380"/>
      <c r="B129" s="380"/>
      <c r="C129" s="209" t="s">
        <v>314</v>
      </c>
      <c r="D129" s="211">
        <f>D85</f>
        <v>957.56296291123999</v>
      </c>
    </row>
    <row r="130" spans="1:4" ht="14.25" thickTop="1" thickBot="1" x14ac:dyDescent="0.25">
      <c r="A130" s="380"/>
      <c r="B130" s="380"/>
      <c r="C130" s="209" t="s">
        <v>300</v>
      </c>
      <c r="D130" s="211">
        <f>D99</f>
        <v>69.86</v>
      </c>
    </row>
    <row r="131" spans="1:4" ht="14.25" thickTop="1" thickBot="1" x14ac:dyDescent="0.25">
      <c r="A131" s="380"/>
      <c r="B131" s="380"/>
      <c r="C131" s="209" t="s">
        <v>315</v>
      </c>
      <c r="D131" s="211">
        <f>D118</f>
        <v>21.86</v>
      </c>
    </row>
    <row r="132" spans="1:4" ht="14.25" thickTop="1" thickBot="1" x14ac:dyDescent="0.25">
      <c r="A132" s="380"/>
      <c r="B132" s="380"/>
      <c r="C132" s="209" t="s">
        <v>316</v>
      </c>
      <c r="D132" s="211">
        <f>D126</f>
        <v>96.623122867283953</v>
      </c>
    </row>
    <row r="133" spans="1:4" ht="14.25" thickTop="1" thickBot="1" x14ac:dyDescent="0.25">
      <c r="A133" s="380"/>
      <c r="B133" s="380"/>
      <c r="C133" s="221" t="s">
        <v>301</v>
      </c>
      <c r="D133" s="211">
        <f>SUM(D128:D132)</f>
        <v>2261.766085778524</v>
      </c>
    </row>
    <row r="134" spans="1:4" ht="14.25" thickTop="1" thickBot="1" x14ac:dyDescent="0.25">
      <c r="A134" s="381" t="s">
        <v>317</v>
      </c>
      <c r="B134" s="381"/>
      <c r="C134" s="209" t="s">
        <v>298</v>
      </c>
      <c r="D134" s="211">
        <f>D128</f>
        <v>1115.8599999999999</v>
      </c>
    </row>
    <row r="135" spans="1:4" ht="14.25" thickTop="1" thickBot="1" x14ac:dyDescent="0.25">
      <c r="A135" s="381"/>
      <c r="B135" s="381"/>
      <c r="C135" s="209" t="s">
        <v>314</v>
      </c>
      <c r="D135" s="211">
        <f>D129</f>
        <v>957.56296291123999</v>
      </c>
    </row>
    <row r="136" spans="1:4" ht="14.25" thickTop="1" thickBot="1" x14ac:dyDescent="0.25">
      <c r="A136" s="381"/>
      <c r="B136" s="381"/>
      <c r="C136" s="209" t="s">
        <v>300</v>
      </c>
      <c r="D136" s="211">
        <f>D130</f>
        <v>69.86</v>
      </c>
    </row>
    <row r="137" spans="1:4" ht="14.25" thickTop="1" thickBot="1" x14ac:dyDescent="0.25">
      <c r="A137" s="381"/>
      <c r="B137" s="381"/>
      <c r="C137" s="209" t="s">
        <v>315</v>
      </c>
      <c r="D137" s="211">
        <f>D131</f>
        <v>21.86</v>
      </c>
    </row>
    <row r="138" spans="1:4" ht="14.25" thickTop="1" thickBot="1" x14ac:dyDescent="0.25">
      <c r="A138" s="381"/>
      <c r="B138" s="381"/>
      <c r="C138" s="209" t="s">
        <v>316</v>
      </c>
      <c r="D138" s="211">
        <f>D132</f>
        <v>96.623122867283953</v>
      </c>
    </row>
    <row r="139" spans="1:4" ht="14.25" thickTop="1" thickBot="1" x14ac:dyDescent="0.25">
      <c r="A139" s="381"/>
      <c r="B139" s="381"/>
      <c r="C139" s="209" t="s">
        <v>318</v>
      </c>
      <c r="D139" s="211">
        <f>D145</f>
        <v>95.22</v>
      </c>
    </row>
    <row r="140" spans="1:4" ht="14.25" thickTop="1" thickBot="1" x14ac:dyDescent="0.25">
      <c r="A140" s="381"/>
      <c r="B140" s="381"/>
      <c r="C140" s="221" t="s">
        <v>301</v>
      </c>
      <c r="D140" s="223">
        <f>SUM(D134:D139)</f>
        <v>2356.9860857785238</v>
      </c>
    </row>
    <row r="141" spans="1:4" ht="13.5" thickTop="1" x14ac:dyDescent="0.2"/>
    <row r="142" spans="1:4" x14ac:dyDescent="0.2">
      <c r="A142" s="372" t="s">
        <v>319</v>
      </c>
      <c r="B142" s="372"/>
      <c r="C142" s="372"/>
      <c r="D142" s="372"/>
    </row>
    <row r="143" spans="1:4" ht="13.5" thickBot="1" x14ac:dyDescent="0.25"/>
    <row r="144" spans="1:4" ht="13.5" thickBot="1" x14ac:dyDescent="0.25">
      <c r="A144" s="213">
        <v>6</v>
      </c>
      <c r="B144" s="222" t="s">
        <v>215</v>
      </c>
      <c r="C144" s="214" t="s">
        <v>260</v>
      </c>
      <c r="D144" s="214" t="s">
        <v>251</v>
      </c>
    </row>
    <row r="145" spans="1:4" ht="13.5" thickBot="1" x14ac:dyDescent="0.25">
      <c r="A145" s="215" t="s">
        <v>222</v>
      </c>
      <c r="B145" s="217" t="s">
        <v>197</v>
      </c>
      <c r="C145" s="224">
        <f>'REGIÃO VII'!I41</f>
        <v>4.2099999999999999E-2</v>
      </c>
      <c r="D145" s="195">
        <f>ROUND(D133*C145,2)</f>
        <v>95.22</v>
      </c>
    </row>
    <row r="146" spans="1:4" ht="13.5" thickBot="1" x14ac:dyDescent="0.25">
      <c r="A146" s="215" t="s">
        <v>224</v>
      </c>
      <c r="B146" s="217" t="s">
        <v>199</v>
      </c>
      <c r="C146" s="218">
        <f>'REGIÃO VII'!J41</f>
        <v>0.01</v>
      </c>
      <c r="D146" s="195">
        <f>ROUND(D140*C146,2)</f>
        <v>23.57</v>
      </c>
    </row>
    <row r="147" spans="1:4" ht="13.5" thickBot="1" x14ac:dyDescent="0.25">
      <c r="A147" s="382" t="s">
        <v>320</v>
      </c>
      <c r="B147" s="382"/>
      <c r="C147" s="382"/>
      <c r="D147" s="195">
        <f>D133+D145+D146</f>
        <v>2380.556085778524</v>
      </c>
    </row>
    <row r="148" spans="1:4" ht="13.5" thickBot="1" x14ac:dyDescent="0.25">
      <c r="A148" s="382" t="s">
        <v>330</v>
      </c>
      <c r="B148" s="382"/>
      <c r="C148" s="382"/>
      <c r="D148" s="195">
        <f>ROUND(D147/(1-C149),2)</f>
        <v>2605.9699999999998</v>
      </c>
    </row>
    <row r="149" spans="1:4" ht="13.5" thickBot="1" x14ac:dyDescent="0.25">
      <c r="A149" s="215" t="s">
        <v>226</v>
      </c>
      <c r="B149" s="217" t="s">
        <v>198</v>
      </c>
      <c r="C149" s="224">
        <f>SUM(C150:C152)</f>
        <v>8.6499999999999994E-2</v>
      </c>
      <c r="D149" s="195"/>
    </row>
    <row r="150" spans="1:4" ht="13.5" thickBot="1" x14ac:dyDescent="0.25">
      <c r="A150" s="215"/>
      <c r="B150" s="217" t="s">
        <v>321</v>
      </c>
      <c r="C150" s="218">
        <v>6.4999999999999997E-3</v>
      </c>
      <c r="D150" s="195">
        <f>ROUND($D$148*C150,2)</f>
        <v>16.940000000000001</v>
      </c>
    </row>
    <row r="151" spans="1:4" ht="13.5" thickBot="1" x14ac:dyDescent="0.25">
      <c r="A151" s="215"/>
      <c r="B151" s="217" t="s">
        <v>322</v>
      </c>
      <c r="C151" s="218">
        <v>0.03</v>
      </c>
      <c r="D151" s="195">
        <f>ROUND($D$148*C151,2)</f>
        <v>78.180000000000007</v>
      </c>
    </row>
    <row r="152" spans="1:4" ht="13.5" thickBot="1" x14ac:dyDescent="0.25">
      <c r="A152" s="215"/>
      <c r="B152" s="217" t="s">
        <v>323</v>
      </c>
      <c r="C152" s="218">
        <v>0.05</v>
      </c>
      <c r="D152" s="195">
        <f>ROUND($D$148*C152,2)</f>
        <v>130.30000000000001</v>
      </c>
    </row>
    <row r="153" spans="1:4" ht="13.5" thickBot="1" x14ac:dyDescent="0.25">
      <c r="A153" s="373" t="s">
        <v>272</v>
      </c>
      <c r="B153" s="373"/>
      <c r="C153" s="219"/>
      <c r="D153" s="195">
        <f>SUM(D150:D152)+D145+D146</f>
        <v>344.21</v>
      </c>
    </row>
    <row r="154" spans="1:4" ht="24" customHeight="1" x14ac:dyDescent="0.2">
      <c r="A154" s="371" t="s">
        <v>344</v>
      </c>
      <c r="B154" s="371"/>
      <c r="C154" s="371"/>
      <c r="D154" s="371"/>
    </row>
    <row r="156" spans="1:4" x14ac:dyDescent="0.2">
      <c r="A156" s="372" t="s">
        <v>324</v>
      </c>
      <c r="B156" s="372"/>
      <c r="C156" s="372"/>
      <c r="D156" s="372"/>
    </row>
    <row r="157" spans="1:4" ht="13.5" thickBot="1" x14ac:dyDescent="0.25"/>
    <row r="158" spans="1:4" ht="13.5" thickBot="1" x14ac:dyDescent="0.25">
      <c r="A158" s="213"/>
      <c r="B158" s="373" t="s">
        <v>325</v>
      </c>
      <c r="C158" s="373"/>
      <c r="D158" s="214" t="s">
        <v>251</v>
      </c>
    </row>
    <row r="159" spans="1:4" ht="13.5" thickBot="1" x14ac:dyDescent="0.25">
      <c r="A159" s="225" t="s">
        <v>222</v>
      </c>
      <c r="B159" s="374" t="s">
        <v>248</v>
      </c>
      <c r="C159" s="374"/>
      <c r="D159" s="195">
        <f>D128</f>
        <v>1115.8599999999999</v>
      </c>
    </row>
    <row r="160" spans="1:4" ht="13.5" thickBot="1" x14ac:dyDescent="0.25">
      <c r="A160" s="225" t="s">
        <v>224</v>
      </c>
      <c r="B160" s="374" t="s">
        <v>254</v>
      </c>
      <c r="C160" s="374"/>
      <c r="D160" s="195">
        <f>D129</f>
        <v>957.56296291123999</v>
      </c>
    </row>
    <row r="161" spans="1:4" ht="13.5" thickBot="1" x14ac:dyDescent="0.25">
      <c r="A161" s="225" t="s">
        <v>226</v>
      </c>
      <c r="B161" s="374" t="s">
        <v>289</v>
      </c>
      <c r="C161" s="374"/>
      <c r="D161" s="195">
        <f>D130</f>
        <v>69.86</v>
      </c>
    </row>
    <row r="162" spans="1:4" ht="13.5" thickBot="1" x14ac:dyDescent="0.25">
      <c r="A162" s="225" t="s">
        <v>228</v>
      </c>
      <c r="B162" s="374" t="s">
        <v>302</v>
      </c>
      <c r="C162" s="374"/>
      <c r="D162" s="195">
        <f>D131</f>
        <v>21.86</v>
      </c>
    </row>
    <row r="163" spans="1:4" ht="13.5" thickBot="1" x14ac:dyDescent="0.25">
      <c r="A163" s="225" t="s">
        <v>230</v>
      </c>
      <c r="B163" s="374" t="s">
        <v>312</v>
      </c>
      <c r="C163" s="374"/>
      <c r="D163" s="195">
        <f>D132</f>
        <v>96.623122867283953</v>
      </c>
    </row>
    <row r="164" spans="1:4" ht="13.5" thickBot="1" x14ac:dyDescent="0.25">
      <c r="A164" s="373" t="s">
        <v>326</v>
      </c>
      <c r="B164" s="373"/>
      <c r="C164" s="373"/>
      <c r="D164" s="195">
        <f>SUM(D159:D163)</f>
        <v>2261.766085778524</v>
      </c>
    </row>
    <row r="165" spans="1:4" ht="13.5" thickBot="1" x14ac:dyDescent="0.25">
      <c r="A165" s="225" t="s">
        <v>232</v>
      </c>
      <c r="B165" s="374" t="s">
        <v>327</v>
      </c>
      <c r="C165" s="374"/>
      <c r="D165" s="195">
        <f>D153</f>
        <v>344.21</v>
      </c>
    </row>
    <row r="166" spans="1:4" ht="13.5" thickBot="1" x14ac:dyDescent="0.25">
      <c r="A166" s="375" t="s">
        <v>328</v>
      </c>
      <c r="B166" s="375"/>
      <c r="C166" s="375"/>
      <c r="D166" s="232">
        <f>D164+D165</f>
        <v>2605.9760857785241</v>
      </c>
    </row>
    <row r="167" spans="1:4" ht="14.25" thickTop="1" thickBot="1" x14ac:dyDescent="0.25">
      <c r="A167" s="370" t="s">
        <v>329</v>
      </c>
      <c r="B167" s="370"/>
      <c r="C167" s="370"/>
      <c r="D167" s="247">
        <f>D146</f>
        <v>23.57</v>
      </c>
    </row>
    <row r="168" spans="1:4" ht="13.5" thickTop="1" x14ac:dyDescent="0.2"/>
    <row r="169" spans="1:4" ht="29.25" customHeight="1" x14ac:dyDescent="0.2">
      <c r="A169" s="366" t="s">
        <v>348</v>
      </c>
      <c r="B169" s="366"/>
      <c r="C169" s="366"/>
      <c r="D169" s="366"/>
    </row>
    <row r="170" spans="1:4" ht="93" customHeight="1" x14ac:dyDescent="0.2">
      <c r="A170" s="367"/>
      <c r="B170" s="367"/>
      <c r="C170" s="367"/>
      <c r="D170" s="367"/>
    </row>
    <row r="171" spans="1:4" x14ac:dyDescent="0.2">
      <c r="A171" s="417"/>
      <c r="B171" s="417"/>
      <c r="C171" s="417"/>
      <c r="D171" s="417"/>
    </row>
    <row r="172" spans="1:4" x14ac:dyDescent="0.2">
      <c r="A172" s="368" t="s">
        <v>554</v>
      </c>
      <c r="B172" s="368"/>
      <c r="C172" s="368"/>
      <c r="D172" s="368"/>
    </row>
    <row r="173" spans="1:4" ht="14.25" x14ac:dyDescent="0.2">
      <c r="A173" s="369" t="s">
        <v>390</v>
      </c>
      <c r="B173" s="369"/>
      <c r="C173" s="369"/>
      <c r="D173" s="369"/>
    </row>
    <row r="174" spans="1:4" ht="14.25" x14ac:dyDescent="0.2">
      <c r="A174" s="369" t="s">
        <v>555</v>
      </c>
      <c r="B174" s="369"/>
      <c r="C174" s="369"/>
      <c r="D174" s="369"/>
    </row>
    <row r="175" spans="1:4" ht="14.25" x14ac:dyDescent="0.2">
      <c r="A175" s="369" t="s">
        <v>556</v>
      </c>
      <c r="B175" s="369"/>
      <c r="C175" s="369"/>
      <c r="D175" s="369"/>
    </row>
    <row r="176" spans="1:4" ht="14.25" x14ac:dyDescent="0.2">
      <c r="A176" s="369" t="s">
        <v>557</v>
      </c>
      <c r="B176" s="369"/>
      <c r="C176" s="369"/>
      <c r="D176" s="369"/>
    </row>
    <row r="177" spans="1:4" ht="14.25" x14ac:dyDescent="0.2">
      <c r="A177" s="369" t="s">
        <v>558</v>
      </c>
      <c r="B177" s="369"/>
      <c r="C177" s="369"/>
      <c r="D177" s="369"/>
    </row>
    <row r="178" spans="1:4" ht="14.25" x14ac:dyDescent="0.2">
      <c r="A178" s="369" t="s">
        <v>389</v>
      </c>
      <c r="B178" s="369"/>
      <c r="C178" s="369"/>
      <c r="D178" s="369"/>
    </row>
  </sheetData>
  <mergeCells count="100">
    <mergeCell ref="A178:D178"/>
    <mergeCell ref="C8:D8"/>
    <mergeCell ref="A172:D172"/>
    <mergeCell ref="A173:D173"/>
    <mergeCell ref="A174:D174"/>
    <mergeCell ref="A175:D175"/>
    <mergeCell ref="A22:D22"/>
    <mergeCell ref="C9:D9"/>
    <mergeCell ref="C10:D10"/>
    <mergeCell ref="C11:D11"/>
    <mergeCell ref="C12:D12"/>
    <mergeCell ref="C13:D13"/>
    <mergeCell ref="C14:D14"/>
    <mergeCell ref="C15:D15"/>
    <mergeCell ref="C16:D16"/>
    <mergeCell ref="C17:D17"/>
    <mergeCell ref="A1:D1"/>
    <mergeCell ref="A2:D2"/>
    <mergeCell ref="A3:D3"/>
    <mergeCell ref="A5:D5"/>
    <mergeCell ref="C7:D7"/>
    <mergeCell ref="C18:D18"/>
    <mergeCell ref="C19:D19"/>
    <mergeCell ref="A44:C44"/>
    <mergeCell ref="B23:C23"/>
    <mergeCell ref="B24:C24"/>
    <mergeCell ref="B25:C25"/>
    <mergeCell ref="B26:C26"/>
    <mergeCell ref="B27:C27"/>
    <mergeCell ref="A29:C29"/>
    <mergeCell ref="A30:D30"/>
    <mergeCell ref="A31:D31"/>
    <mergeCell ref="A33:D33"/>
    <mergeCell ref="A35:B36"/>
    <mergeCell ref="A38:D38"/>
    <mergeCell ref="B70:C70"/>
    <mergeCell ref="A45:D45"/>
    <mergeCell ref="A47:B49"/>
    <mergeCell ref="A51:D51"/>
    <mergeCell ref="A62:B62"/>
    <mergeCell ref="A63:D63"/>
    <mergeCell ref="A64:D64"/>
    <mergeCell ref="A65:D65"/>
    <mergeCell ref="A66:D66"/>
    <mergeCell ref="B67:C67"/>
    <mergeCell ref="B68:C68"/>
    <mergeCell ref="B69:C69"/>
    <mergeCell ref="B83:C83"/>
    <mergeCell ref="B71:C71"/>
    <mergeCell ref="B72:C72"/>
    <mergeCell ref="B73:C73"/>
    <mergeCell ref="B74:C74"/>
    <mergeCell ref="B75:C75"/>
    <mergeCell ref="B76:C76"/>
    <mergeCell ref="A77:C77"/>
    <mergeCell ref="A78:D78"/>
    <mergeCell ref="A80:D80"/>
    <mergeCell ref="B81:C81"/>
    <mergeCell ref="B82:C82"/>
    <mergeCell ref="A119:D119"/>
    <mergeCell ref="B84:C84"/>
    <mergeCell ref="A85:C85"/>
    <mergeCell ref="A87:B89"/>
    <mergeCell ref="A91:D91"/>
    <mergeCell ref="A99:C99"/>
    <mergeCell ref="A100:D100"/>
    <mergeCell ref="A102:B106"/>
    <mergeCell ref="A107:D107"/>
    <mergeCell ref="A109:D109"/>
    <mergeCell ref="A110:D110"/>
    <mergeCell ref="A118:B118"/>
    <mergeCell ref="A153:B153"/>
    <mergeCell ref="A121:D121"/>
    <mergeCell ref="B122:C122"/>
    <mergeCell ref="B123:C123"/>
    <mergeCell ref="B124:C124"/>
    <mergeCell ref="B125:C125"/>
    <mergeCell ref="A126:C126"/>
    <mergeCell ref="A128:B133"/>
    <mergeCell ref="A134:B140"/>
    <mergeCell ref="A142:D142"/>
    <mergeCell ref="A147:C147"/>
    <mergeCell ref="A148:C148"/>
    <mergeCell ref="A167:C167"/>
    <mergeCell ref="A154:D154"/>
    <mergeCell ref="A156:D156"/>
    <mergeCell ref="B158:C158"/>
    <mergeCell ref="B159:C159"/>
    <mergeCell ref="B160:C160"/>
    <mergeCell ref="B161:C161"/>
    <mergeCell ref="B162:C162"/>
    <mergeCell ref="B163:C163"/>
    <mergeCell ref="A164:C164"/>
    <mergeCell ref="B165:C165"/>
    <mergeCell ref="A166:C166"/>
    <mergeCell ref="A169:D169"/>
    <mergeCell ref="A170:D170"/>
    <mergeCell ref="A171:D171"/>
    <mergeCell ref="A176:D176"/>
    <mergeCell ref="A177:D177"/>
  </mergeCells>
  <pageMargins left="0.51181102362204722" right="0.51181102362204722" top="0.98425196850393704" bottom="0.19685039370078741" header="0.11811023622047245" footer="0.11811023622047245"/>
  <pageSetup paperSize="9" scale="87" fitToHeight="0" orientation="portrait" r:id="rId1"/>
  <headerFooter>
    <oddHeader>&amp;C&amp;G</oddHead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B261B-3614-41B4-BDA9-F77FF9C56E03}">
  <sheetPr>
    <pageSetUpPr fitToPage="1"/>
  </sheetPr>
  <dimension ref="A1:H177"/>
  <sheetViews>
    <sheetView view="pageBreakPreview" topLeftCell="A148" zoomScale="85" zoomScaleNormal="100" zoomScaleSheetLayoutView="85" workbookViewId="0">
      <selection activeCell="J170" sqref="J170"/>
    </sheetView>
  </sheetViews>
  <sheetFormatPr defaultColWidth="9.140625" defaultRowHeight="12.75" x14ac:dyDescent="0.2"/>
  <cols>
    <col min="1" max="1" width="4.7109375" style="203" customWidth="1"/>
    <col min="2" max="2" width="63.140625" style="203" customWidth="1"/>
    <col min="3" max="3" width="17.85546875" style="203" customWidth="1"/>
    <col min="4" max="4" width="19.7109375" style="203" customWidth="1"/>
    <col min="5" max="5" width="12" style="203" customWidth="1"/>
    <col min="6" max="6" width="10.7109375" style="203" customWidth="1"/>
    <col min="7" max="16384" width="9.140625" style="203"/>
  </cols>
  <sheetData>
    <row r="1" spans="1:4" x14ac:dyDescent="0.2">
      <c r="A1" s="410" t="s">
        <v>0</v>
      </c>
      <c r="B1" s="410"/>
      <c r="C1" s="410"/>
      <c r="D1" s="410"/>
    </row>
    <row r="2" spans="1:4" x14ac:dyDescent="0.2">
      <c r="A2" s="410" t="s">
        <v>219</v>
      </c>
      <c r="B2" s="410"/>
      <c r="C2" s="410"/>
      <c r="D2" s="410"/>
    </row>
    <row r="3" spans="1:4" x14ac:dyDescent="0.2">
      <c r="A3" s="411" t="s">
        <v>220</v>
      </c>
      <c r="B3" s="411"/>
      <c r="C3" s="411"/>
      <c r="D3" s="411"/>
    </row>
    <row r="4" spans="1:4" x14ac:dyDescent="0.2">
      <c r="A4" s="198"/>
      <c r="B4" s="198"/>
      <c r="C4" s="198"/>
      <c r="D4" s="198"/>
    </row>
    <row r="5" spans="1:4" x14ac:dyDescent="0.2">
      <c r="A5" s="372" t="s">
        <v>221</v>
      </c>
      <c r="B5" s="372"/>
      <c r="C5" s="372"/>
      <c r="D5" s="372"/>
    </row>
    <row r="6" spans="1:4" x14ac:dyDescent="0.2">
      <c r="A6" s="199"/>
      <c r="B6" s="199"/>
      <c r="C6" s="199"/>
      <c r="D6" s="199"/>
    </row>
    <row r="7" spans="1:4" x14ac:dyDescent="0.2">
      <c r="A7" s="200" t="s">
        <v>222</v>
      </c>
      <c r="B7" s="201" t="s">
        <v>223</v>
      </c>
      <c r="C7" s="412"/>
      <c r="D7" s="412"/>
    </row>
    <row r="8" spans="1:4" x14ac:dyDescent="0.2">
      <c r="A8" s="200" t="s">
        <v>224</v>
      </c>
      <c r="B8" s="201" t="s">
        <v>225</v>
      </c>
      <c r="C8" s="412" t="s">
        <v>355</v>
      </c>
      <c r="D8" s="412"/>
    </row>
    <row r="9" spans="1:4" x14ac:dyDescent="0.2">
      <c r="A9" s="200" t="s">
        <v>226</v>
      </c>
      <c r="B9" s="201" t="s">
        <v>227</v>
      </c>
      <c r="C9" s="404">
        <v>45163</v>
      </c>
      <c r="D9" s="404"/>
    </row>
    <row r="10" spans="1:4" x14ac:dyDescent="0.2">
      <c r="A10" s="200" t="s">
        <v>228</v>
      </c>
      <c r="B10" s="201" t="s">
        <v>229</v>
      </c>
      <c r="C10" s="412" t="s">
        <v>356</v>
      </c>
      <c r="D10" s="412"/>
    </row>
    <row r="11" spans="1:4" x14ac:dyDescent="0.2">
      <c r="A11" s="200" t="s">
        <v>230</v>
      </c>
      <c r="B11" s="202" t="s">
        <v>231</v>
      </c>
      <c r="C11" s="413">
        <v>24</v>
      </c>
      <c r="D11" s="413"/>
    </row>
    <row r="12" spans="1:4" x14ac:dyDescent="0.2">
      <c r="A12" s="200" t="s">
        <v>232</v>
      </c>
      <c r="B12" s="202" t="s">
        <v>233</v>
      </c>
      <c r="C12" s="414"/>
      <c r="D12" s="414"/>
    </row>
    <row r="13" spans="1:4" x14ac:dyDescent="0.2">
      <c r="A13" s="200" t="s">
        <v>234</v>
      </c>
      <c r="B13" s="202" t="s">
        <v>235</v>
      </c>
      <c r="C13" s="412" t="s">
        <v>346</v>
      </c>
      <c r="D13" s="412"/>
    </row>
    <row r="14" spans="1:4" x14ac:dyDescent="0.2">
      <c r="A14" s="200" t="s">
        <v>236</v>
      </c>
      <c r="B14" s="201" t="s">
        <v>237</v>
      </c>
      <c r="C14" s="415">
        <v>5143</v>
      </c>
      <c r="D14" s="415"/>
    </row>
    <row r="15" spans="1:4" x14ac:dyDescent="0.2">
      <c r="A15" s="200" t="s">
        <v>238</v>
      </c>
      <c r="B15" s="201" t="s">
        <v>239</v>
      </c>
      <c r="C15" s="416">
        <v>1568.65</v>
      </c>
      <c r="D15" s="416"/>
    </row>
    <row r="16" spans="1:4" x14ac:dyDescent="0.2">
      <c r="A16" s="200" t="s">
        <v>240</v>
      </c>
      <c r="B16" s="201" t="s">
        <v>241</v>
      </c>
      <c r="C16" s="413" t="s">
        <v>357</v>
      </c>
      <c r="D16" s="413"/>
    </row>
    <row r="17" spans="1:8" x14ac:dyDescent="0.2">
      <c r="A17" s="200" t="s">
        <v>242</v>
      </c>
      <c r="B17" s="201" t="s">
        <v>243</v>
      </c>
      <c r="C17" s="412">
        <v>2023</v>
      </c>
      <c r="D17" s="412"/>
    </row>
    <row r="18" spans="1:8" x14ac:dyDescent="0.2">
      <c r="A18" s="200" t="s">
        <v>244</v>
      </c>
      <c r="B18" s="201" t="s">
        <v>245</v>
      </c>
      <c r="C18" s="413" t="s">
        <v>352</v>
      </c>
      <c r="D18" s="413"/>
    </row>
    <row r="19" spans="1:8" x14ac:dyDescent="0.2">
      <c r="A19" s="200" t="s">
        <v>246</v>
      </c>
      <c r="B19" s="201" t="s">
        <v>247</v>
      </c>
      <c r="C19" s="404"/>
      <c r="D19" s="404"/>
    </row>
    <row r="22" spans="1:8" x14ac:dyDescent="0.2">
      <c r="A22" s="372" t="s">
        <v>248</v>
      </c>
      <c r="B22" s="372"/>
      <c r="C22" s="372"/>
      <c r="D22" s="372"/>
    </row>
    <row r="23" spans="1:8" x14ac:dyDescent="0.2">
      <c r="A23" s="204"/>
      <c r="B23" s="405"/>
      <c r="C23" s="406"/>
      <c r="D23" s="205" t="s">
        <v>249</v>
      </c>
    </row>
    <row r="24" spans="1:8" x14ac:dyDescent="0.2">
      <c r="A24" s="200">
        <v>1</v>
      </c>
      <c r="B24" s="398" t="s">
        <v>250</v>
      </c>
      <c r="C24" s="398"/>
      <c r="D24" s="200" t="s">
        <v>251</v>
      </c>
      <c r="F24" s="244"/>
    </row>
    <row r="25" spans="1:8" x14ac:dyDescent="0.2">
      <c r="A25" s="206" t="s">
        <v>222</v>
      </c>
      <c r="B25" s="392" t="s">
        <v>252</v>
      </c>
      <c r="C25" s="392"/>
      <c r="D25" s="196">
        <f>C15</f>
        <v>1568.65</v>
      </c>
    </row>
    <row r="26" spans="1:8" x14ac:dyDescent="0.2">
      <c r="A26" s="206" t="s">
        <v>224</v>
      </c>
      <c r="B26" s="392" t="s">
        <v>253</v>
      </c>
      <c r="C26" s="392"/>
      <c r="D26" s="196">
        <v>46.33</v>
      </c>
      <c r="H26" s="226"/>
    </row>
    <row r="27" spans="1:8" x14ac:dyDescent="0.2">
      <c r="A27" s="206" t="s">
        <v>226</v>
      </c>
      <c r="B27" s="392" t="s">
        <v>354</v>
      </c>
      <c r="C27" s="392"/>
      <c r="D27" s="196">
        <v>0</v>
      </c>
      <c r="F27" s="245"/>
      <c r="H27" s="226"/>
    </row>
    <row r="28" spans="1:8" x14ac:dyDescent="0.2">
      <c r="A28" s="206" t="s">
        <v>228</v>
      </c>
      <c r="B28" s="243" t="s">
        <v>336</v>
      </c>
      <c r="C28" s="243"/>
      <c r="D28" s="196">
        <v>0</v>
      </c>
      <c r="F28" s="245"/>
      <c r="H28" s="226"/>
    </row>
    <row r="29" spans="1:8" x14ac:dyDescent="0.2">
      <c r="A29" s="407" t="s">
        <v>41</v>
      </c>
      <c r="B29" s="407"/>
      <c r="C29" s="407"/>
      <c r="D29" s="246">
        <f>SUM(D25:D28)</f>
        <v>1614.98</v>
      </c>
    </row>
    <row r="30" spans="1:8" ht="24.75" customHeight="1" x14ac:dyDescent="0.2">
      <c r="A30" s="408" t="s">
        <v>351</v>
      </c>
      <c r="B30" s="408"/>
      <c r="C30" s="408"/>
      <c r="D30" s="408"/>
    </row>
    <row r="31" spans="1:8" ht="27.75" customHeight="1" x14ac:dyDescent="0.2">
      <c r="A31" s="409" t="s">
        <v>349</v>
      </c>
      <c r="B31" s="409"/>
      <c r="C31" s="409"/>
      <c r="D31" s="409"/>
    </row>
    <row r="32" spans="1:8" x14ac:dyDescent="0.2">
      <c r="A32" s="249"/>
      <c r="B32" s="249"/>
      <c r="C32" s="249"/>
      <c r="D32" s="249"/>
    </row>
    <row r="33" spans="1:4" x14ac:dyDescent="0.2">
      <c r="A33" s="372" t="s">
        <v>254</v>
      </c>
      <c r="B33" s="372"/>
      <c r="C33" s="372"/>
      <c r="D33" s="372"/>
    </row>
    <row r="34" spans="1:4" ht="13.5" thickBot="1" x14ac:dyDescent="0.25">
      <c r="A34" s="207"/>
      <c r="B34" s="207"/>
      <c r="C34" s="207"/>
      <c r="D34" s="208"/>
    </row>
    <row r="35" spans="1:4" ht="14.25" thickTop="1" thickBot="1" x14ac:dyDescent="0.25">
      <c r="A35" s="400" t="s">
        <v>255</v>
      </c>
      <c r="B35" s="400"/>
      <c r="C35" s="209" t="s">
        <v>256</v>
      </c>
      <c r="D35" s="210">
        <f>D29</f>
        <v>1614.98</v>
      </c>
    </row>
    <row r="36" spans="1:4" ht="14.25" thickTop="1" thickBot="1" x14ac:dyDescent="0.25">
      <c r="A36" s="400"/>
      <c r="B36" s="400"/>
      <c r="C36" s="209" t="s">
        <v>64</v>
      </c>
      <c r="D36" s="211">
        <f>SUM(D35:D35)</f>
        <v>1614.98</v>
      </c>
    </row>
    <row r="37" spans="1:4" ht="13.5" thickTop="1" x14ac:dyDescent="0.2">
      <c r="A37" s="212"/>
    </row>
    <row r="38" spans="1:4" x14ac:dyDescent="0.2">
      <c r="A38" s="391" t="s">
        <v>257</v>
      </c>
      <c r="B38" s="391"/>
      <c r="C38" s="391"/>
      <c r="D38" s="391"/>
    </row>
    <row r="40" spans="1:4" x14ac:dyDescent="0.2">
      <c r="A40" s="200" t="s">
        <v>258</v>
      </c>
      <c r="B40" s="228" t="s">
        <v>259</v>
      </c>
      <c r="C40" s="200" t="s">
        <v>260</v>
      </c>
      <c r="D40" s="200" t="s">
        <v>251</v>
      </c>
    </row>
    <row r="41" spans="1:4" x14ac:dyDescent="0.2">
      <c r="A41" s="206" t="s">
        <v>222</v>
      </c>
      <c r="B41" s="201" t="s">
        <v>261</v>
      </c>
      <c r="C41" s="229">
        <v>8.3330000000000001E-2</v>
      </c>
      <c r="D41" s="196">
        <f>D36*C41</f>
        <v>134.57628339999999</v>
      </c>
    </row>
    <row r="42" spans="1:4" x14ac:dyDescent="0.2">
      <c r="A42" s="206" t="s">
        <v>224</v>
      </c>
      <c r="B42" s="201" t="s">
        <v>50</v>
      </c>
      <c r="C42" s="229">
        <v>8.3330000000000001E-2</v>
      </c>
      <c r="D42" s="196">
        <f>D36*C42</f>
        <v>134.57628339999999</v>
      </c>
    </row>
    <row r="43" spans="1:4" x14ac:dyDescent="0.2">
      <c r="A43" s="206" t="s">
        <v>226</v>
      </c>
      <c r="B43" s="201" t="s">
        <v>262</v>
      </c>
      <c r="C43" s="230">
        <v>2.7778000000000001E-2</v>
      </c>
      <c r="D43" s="196">
        <f>D36*C43</f>
        <v>44.860914440000002</v>
      </c>
    </row>
    <row r="44" spans="1:4" x14ac:dyDescent="0.2">
      <c r="A44" s="385" t="s">
        <v>41</v>
      </c>
      <c r="B44" s="385"/>
      <c r="C44" s="385"/>
      <c r="D44" s="236">
        <f>SUM(D41:D43)</f>
        <v>314.01348123999998</v>
      </c>
    </row>
    <row r="45" spans="1:4" ht="34.5" customHeight="1" x14ac:dyDescent="0.2">
      <c r="A45" s="399" t="s">
        <v>331</v>
      </c>
      <c r="B45" s="399"/>
      <c r="C45" s="399"/>
      <c r="D45" s="399"/>
    </row>
    <row r="46" spans="1:4" ht="13.5" thickBot="1" x14ac:dyDescent="0.25">
      <c r="A46" s="207"/>
      <c r="B46" s="207"/>
      <c r="C46" s="207"/>
      <c r="D46" s="216"/>
    </row>
    <row r="47" spans="1:4" ht="14.25" thickTop="1" thickBot="1" x14ac:dyDescent="0.25">
      <c r="A47" s="400" t="s">
        <v>263</v>
      </c>
      <c r="B47" s="400"/>
      <c r="C47" s="209" t="s">
        <v>256</v>
      </c>
      <c r="D47" s="210">
        <f>D29</f>
        <v>1614.98</v>
      </c>
    </row>
    <row r="48" spans="1:4" ht="14.25" thickTop="1" thickBot="1" x14ac:dyDescent="0.25">
      <c r="A48" s="400"/>
      <c r="B48" s="400"/>
      <c r="C48" s="209" t="s">
        <v>264</v>
      </c>
      <c r="D48" s="211">
        <f>D44</f>
        <v>314.01348123999998</v>
      </c>
    </row>
    <row r="49" spans="1:4" ht="14.25" thickTop="1" thickBot="1" x14ac:dyDescent="0.25">
      <c r="A49" s="400"/>
      <c r="B49" s="400"/>
      <c r="C49" s="209" t="s">
        <v>64</v>
      </c>
      <c r="D49" s="211">
        <f>SUM(D47:D48)</f>
        <v>1928.9934812399999</v>
      </c>
    </row>
    <row r="50" spans="1:4" ht="13.5" thickTop="1" x14ac:dyDescent="0.2"/>
    <row r="51" spans="1:4" x14ac:dyDescent="0.2">
      <c r="A51" s="401" t="s">
        <v>265</v>
      </c>
      <c r="B51" s="401"/>
      <c r="C51" s="401"/>
      <c r="D51" s="401"/>
    </row>
    <row r="52" spans="1:4" ht="9.75" customHeight="1" x14ac:dyDescent="0.2"/>
    <row r="53" spans="1:4" ht="11.25" customHeight="1" x14ac:dyDescent="0.2">
      <c r="A53" s="200" t="s">
        <v>266</v>
      </c>
      <c r="B53" s="200" t="s">
        <v>267</v>
      </c>
      <c r="C53" s="200" t="s">
        <v>260</v>
      </c>
      <c r="D53" s="200" t="s">
        <v>251</v>
      </c>
    </row>
    <row r="54" spans="1:4" x14ac:dyDescent="0.2">
      <c r="A54" s="206" t="s">
        <v>222</v>
      </c>
      <c r="B54" s="201" t="s">
        <v>268</v>
      </c>
      <c r="C54" s="234">
        <v>0.2</v>
      </c>
      <c r="D54" s="197">
        <f>D49*C54</f>
        <v>385.798696248</v>
      </c>
    </row>
    <row r="55" spans="1:4" x14ac:dyDescent="0.2">
      <c r="A55" s="206" t="s">
        <v>224</v>
      </c>
      <c r="B55" s="201" t="s">
        <v>269</v>
      </c>
      <c r="C55" s="234">
        <v>2.5000000000000001E-2</v>
      </c>
      <c r="D55" s="197">
        <f>D49*C55</f>
        <v>48.224837031</v>
      </c>
    </row>
    <row r="56" spans="1:4" ht="14.25" customHeight="1" x14ac:dyDescent="0.2">
      <c r="A56" s="206" t="s">
        <v>226</v>
      </c>
      <c r="B56" s="201" t="s">
        <v>333</v>
      </c>
      <c r="C56" s="233">
        <v>5.0000000000000001E-3</v>
      </c>
      <c r="D56" s="197">
        <f>D49*C56</f>
        <v>9.6449674061999993</v>
      </c>
    </row>
    <row r="57" spans="1:4" x14ac:dyDescent="0.2">
      <c r="A57" s="206" t="s">
        <v>228</v>
      </c>
      <c r="B57" s="201" t="s">
        <v>270</v>
      </c>
      <c r="C57" s="234">
        <v>1.4999999999999999E-2</v>
      </c>
      <c r="D57" s="197">
        <f>D49*C57</f>
        <v>28.934902218599998</v>
      </c>
    </row>
    <row r="58" spans="1:4" x14ac:dyDescent="0.2">
      <c r="A58" s="206" t="s">
        <v>230</v>
      </c>
      <c r="B58" s="201" t="s">
        <v>271</v>
      </c>
      <c r="C58" s="234">
        <v>0.01</v>
      </c>
      <c r="D58" s="197">
        <f>D49*C58</f>
        <v>19.289934812399999</v>
      </c>
    </row>
    <row r="59" spans="1:4" x14ac:dyDescent="0.2">
      <c r="A59" s="206" t="s">
        <v>232</v>
      </c>
      <c r="B59" s="201" t="s">
        <v>61</v>
      </c>
      <c r="C59" s="234">
        <v>6.0000000000000001E-3</v>
      </c>
      <c r="D59" s="197">
        <f>D49*C59</f>
        <v>11.57396088744</v>
      </c>
    </row>
    <row r="60" spans="1:4" x14ac:dyDescent="0.2">
      <c r="A60" s="206" t="s">
        <v>234</v>
      </c>
      <c r="B60" s="201" t="s">
        <v>62</v>
      </c>
      <c r="C60" s="234">
        <v>2E-3</v>
      </c>
      <c r="D60" s="197">
        <f>D49*C60</f>
        <v>3.8579869624800001</v>
      </c>
    </row>
    <row r="61" spans="1:4" x14ac:dyDescent="0.2">
      <c r="A61" s="206" t="s">
        <v>236</v>
      </c>
      <c r="B61" s="201" t="s">
        <v>63</v>
      </c>
      <c r="C61" s="234">
        <v>0.08</v>
      </c>
      <c r="D61" s="197">
        <f>D49*C61</f>
        <v>154.31947849919999</v>
      </c>
    </row>
    <row r="62" spans="1:4" x14ac:dyDescent="0.2">
      <c r="A62" s="385" t="s">
        <v>272</v>
      </c>
      <c r="B62" s="385"/>
      <c r="C62" s="231">
        <f>SUM(C54:C61)</f>
        <v>0.34300000000000003</v>
      </c>
      <c r="D62" s="237">
        <f>SUM(D54:D61)</f>
        <v>661.64476406532003</v>
      </c>
    </row>
    <row r="63" spans="1:4" x14ac:dyDescent="0.2">
      <c r="A63" s="402" t="s">
        <v>332</v>
      </c>
      <c r="B63" s="402"/>
      <c r="C63" s="402"/>
      <c r="D63" s="402"/>
    </row>
    <row r="64" spans="1:4" ht="12.75" customHeight="1" x14ac:dyDescent="0.2">
      <c r="A64" s="387" t="s">
        <v>334</v>
      </c>
      <c r="B64" s="403"/>
      <c r="C64" s="403"/>
      <c r="D64" s="403"/>
    </row>
    <row r="65" spans="1:4" ht="57" customHeight="1" x14ac:dyDescent="0.2">
      <c r="A65" s="387" t="s">
        <v>350</v>
      </c>
      <c r="B65" s="403"/>
      <c r="C65" s="403"/>
      <c r="D65" s="403"/>
    </row>
    <row r="66" spans="1:4" x14ac:dyDescent="0.2">
      <c r="A66" s="397" t="s">
        <v>273</v>
      </c>
      <c r="B66" s="397"/>
      <c r="C66" s="397"/>
      <c r="D66" s="397"/>
    </row>
    <row r="67" spans="1:4" x14ac:dyDescent="0.2">
      <c r="A67" s="200" t="s">
        <v>274</v>
      </c>
      <c r="B67" s="398" t="s">
        <v>275</v>
      </c>
      <c r="C67" s="398"/>
      <c r="D67" s="200" t="s">
        <v>251</v>
      </c>
    </row>
    <row r="68" spans="1:4" x14ac:dyDescent="0.2">
      <c r="A68" s="206" t="s">
        <v>276</v>
      </c>
      <c r="B68" s="392" t="s">
        <v>277</v>
      </c>
      <c r="C68" s="392"/>
      <c r="D68" s="197">
        <v>207</v>
      </c>
    </row>
    <row r="69" spans="1:4" x14ac:dyDescent="0.2">
      <c r="A69" s="206" t="s">
        <v>278</v>
      </c>
      <c r="B69" s="392" t="s">
        <v>342</v>
      </c>
      <c r="C69" s="392"/>
      <c r="D69" s="197">
        <f>D25*0.06</f>
        <v>94.119</v>
      </c>
    </row>
    <row r="70" spans="1:4" x14ac:dyDescent="0.2">
      <c r="A70" s="206" t="s">
        <v>279</v>
      </c>
      <c r="B70" s="392" t="s">
        <v>280</v>
      </c>
      <c r="C70" s="392"/>
      <c r="D70" s="236">
        <f>D68-D69</f>
        <v>112.881</v>
      </c>
    </row>
    <row r="71" spans="1:4" x14ac:dyDescent="0.2">
      <c r="A71" s="206" t="s">
        <v>281</v>
      </c>
      <c r="B71" s="392" t="s">
        <v>282</v>
      </c>
      <c r="C71" s="392"/>
      <c r="D71" s="197">
        <v>457.7</v>
      </c>
    </row>
    <row r="72" spans="1:4" x14ac:dyDescent="0.2">
      <c r="A72" s="206" t="s">
        <v>283</v>
      </c>
      <c r="B72" s="392" t="s">
        <v>345</v>
      </c>
      <c r="C72" s="392"/>
      <c r="D72" s="197">
        <f>D71*0.05</f>
        <v>22.885000000000002</v>
      </c>
    </row>
    <row r="73" spans="1:4" x14ac:dyDescent="0.2">
      <c r="A73" s="206" t="s">
        <v>284</v>
      </c>
      <c r="B73" s="392" t="s">
        <v>285</v>
      </c>
      <c r="C73" s="392"/>
      <c r="D73" s="236">
        <f>D71-D72</f>
        <v>434.815</v>
      </c>
    </row>
    <row r="74" spans="1:4" x14ac:dyDescent="0.2">
      <c r="A74" s="235" t="s">
        <v>226</v>
      </c>
      <c r="B74" s="393" t="s">
        <v>358</v>
      </c>
      <c r="C74" s="394"/>
      <c r="D74" s="236">
        <v>140.61000000000001</v>
      </c>
    </row>
    <row r="75" spans="1:4" x14ac:dyDescent="0.2">
      <c r="A75" s="235" t="s">
        <v>228</v>
      </c>
      <c r="B75" s="395" t="s">
        <v>335</v>
      </c>
      <c r="C75" s="395"/>
      <c r="D75" s="197"/>
    </row>
    <row r="76" spans="1:4" x14ac:dyDescent="0.2">
      <c r="A76" s="235" t="s">
        <v>230</v>
      </c>
      <c r="B76" s="395" t="s">
        <v>336</v>
      </c>
      <c r="C76" s="395"/>
      <c r="D76" s="197"/>
    </row>
    <row r="77" spans="1:4" x14ac:dyDescent="0.2">
      <c r="A77" s="385" t="s">
        <v>41</v>
      </c>
      <c r="B77" s="385"/>
      <c r="C77" s="385"/>
      <c r="D77" s="236">
        <f>D70+D73+D74</f>
        <v>688.30600000000004</v>
      </c>
    </row>
    <row r="78" spans="1:4" ht="41.25" customHeight="1" x14ac:dyDescent="0.2">
      <c r="A78" s="396" t="s">
        <v>347</v>
      </c>
      <c r="B78" s="396"/>
      <c r="C78" s="396"/>
      <c r="D78" s="396"/>
    </row>
    <row r="80" spans="1:4" x14ac:dyDescent="0.2">
      <c r="A80" s="397" t="s">
        <v>286</v>
      </c>
      <c r="B80" s="397"/>
      <c r="C80" s="397"/>
      <c r="D80" s="397"/>
    </row>
    <row r="81" spans="1:8" x14ac:dyDescent="0.2">
      <c r="A81" s="200">
        <v>2</v>
      </c>
      <c r="B81" s="398" t="s">
        <v>287</v>
      </c>
      <c r="C81" s="398"/>
      <c r="D81" s="200" t="s">
        <v>251</v>
      </c>
    </row>
    <row r="82" spans="1:8" x14ac:dyDescent="0.2">
      <c r="A82" s="206" t="s">
        <v>258</v>
      </c>
      <c r="B82" s="384" t="s">
        <v>339</v>
      </c>
      <c r="C82" s="384"/>
      <c r="D82" s="196">
        <f>D44</f>
        <v>314.01348123999998</v>
      </c>
    </row>
    <row r="83" spans="1:8" x14ac:dyDescent="0.2">
      <c r="A83" s="206" t="s">
        <v>266</v>
      </c>
      <c r="B83" s="384" t="s">
        <v>338</v>
      </c>
      <c r="C83" s="384"/>
      <c r="D83" s="196">
        <f>D62</f>
        <v>661.64476406532003</v>
      </c>
    </row>
    <row r="84" spans="1:8" x14ac:dyDescent="0.2">
      <c r="A84" s="206" t="s">
        <v>274</v>
      </c>
      <c r="B84" s="384" t="s">
        <v>337</v>
      </c>
      <c r="C84" s="384"/>
      <c r="D84" s="196">
        <f>D77</f>
        <v>688.30600000000004</v>
      </c>
    </row>
    <row r="85" spans="1:8" x14ac:dyDescent="0.2">
      <c r="A85" s="385" t="s">
        <v>41</v>
      </c>
      <c r="B85" s="385"/>
      <c r="C85" s="385"/>
      <c r="D85" s="237">
        <f>SUM(D82:D84)</f>
        <v>1663.96424530532</v>
      </c>
    </row>
    <row r="86" spans="1:8" ht="13.5" thickBot="1" x14ac:dyDescent="0.25">
      <c r="A86" s="207"/>
      <c r="B86" s="207"/>
      <c r="C86" s="207"/>
      <c r="D86" s="220"/>
    </row>
    <row r="87" spans="1:8" ht="14.25" thickTop="1" thickBot="1" x14ac:dyDescent="0.25">
      <c r="A87" s="386" t="s">
        <v>340</v>
      </c>
      <c r="B87" s="386"/>
      <c r="C87" s="209" t="s">
        <v>256</v>
      </c>
      <c r="D87" s="210">
        <f>D29</f>
        <v>1614.98</v>
      </c>
    </row>
    <row r="88" spans="1:8" ht="14.25" thickTop="1" thickBot="1" x14ac:dyDescent="0.25">
      <c r="A88" s="386"/>
      <c r="B88" s="386"/>
      <c r="C88" s="209" t="s">
        <v>288</v>
      </c>
      <c r="D88" s="210">
        <f>D83</f>
        <v>661.64476406532003</v>
      </c>
    </row>
    <row r="89" spans="1:8" ht="14.25" thickTop="1" thickBot="1" x14ac:dyDescent="0.25">
      <c r="A89" s="386"/>
      <c r="B89" s="386"/>
      <c r="C89" s="209" t="s">
        <v>64</v>
      </c>
      <c r="D89" s="211">
        <f>SUM(D87:D88)</f>
        <v>2276.6247640653201</v>
      </c>
    </row>
    <row r="90" spans="1:8" ht="13.5" thickTop="1" x14ac:dyDescent="0.2"/>
    <row r="91" spans="1:8" x14ac:dyDescent="0.2">
      <c r="A91" s="376" t="s">
        <v>289</v>
      </c>
      <c r="B91" s="376"/>
      <c r="C91" s="376"/>
      <c r="D91" s="376"/>
    </row>
    <row r="92" spans="1:8" x14ac:dyDescent="0.2">
      <c r="A92" s="200">
        <v>3</v>
      </c>
      <c r="B92" s="228" t="s">
        <v>290</v>
      </c>
      <c r="C92" s="228" t="s">
        <v>260</v>
      </c>
      <c r="D92" s="200" t="s">
        <v>251</v>
      </c>
    </row>
    <row r="93" spans="1:8" x14ac:dyDescent="0.2">
      <c r="A93" s="206" t="s">
        <v>222</v>
      </c>
      <c r="B93" s="201" t="s">
        <v>291</v>
      </c>
      <c r="C93" s="231">
        <f>1/12*5.55%</f>
        <v>4.6249999999999998E-3</v>
      </c>
      <c r="D93" s="196">
        <f>ROUND($D$25*C93,2)</f>
        <v>7.26</v>
      </c>
    </row>
    <row r="94" spans="1:8" x14ac:dyDescent="0.2">
      <c r="A94" s="206" t="s">
        <v>224</v>
      </c>
      <c r="B94" s="201" t="s">
        <v>292</v>
      </c>
      <c r="C94" s="238">
        <v>3.6999999999999999E-4</v>
      </c>
      <c r="D94" s="196">
        <f t="shared" ref="D94:D98" si="0">ROUND($D$25*C94,2)</f>
        <v>0.57999999999999996</v>
      </c>
    </row>
    <row r="95" spans="1:8" x14ac:dyDescent="0.2">
      <c r="A95" s="206" t="s">
        <v>226</v>
      </c>
      <c r="B95" s="201" t="s">
        <v>293</v>
      </c>
      <c r="C95" s="231">
        <f>(8%*40%*5.55%)</f>
        <v>1.776E-3</v>
      </c>
      <c r="D95" s="196">
        <f t="shared" si="0"/>
        <v>2.79</v>
      </c>
      <c r="H95" s="227"/>
    </row>
    <row r="96" spans="1:8" x14ac:dyDescent="0.2">
      <c r="A96" s="206" t="s">
        <v>228</v>
      </c>
      <c r="B96" s="201" t="s">
        <v>294</v>
      </c>
      <c r="C96" s="231">
        <f>(1/30*7)/12</f>
        <v>1.9444444444444445E-2</v>
      </c>
      <c r="D96" s="196">
        <f t="shared" si="0"/>
        <v>30.5</v>
      </c>
    </row>
    <row r="97" spans="1:4" ht="15" customHeight="1" x14ac:dyDescent="0.2">
      <c r="A97" s="206" t="s">
        <v>230</v>
      </c>
      <c r="B97" s="201" t="s">
        <v>295</v>
      </c>
      <c r="C97" s="231">
        <v>7.1000000000000004E-3</v>
      </c>
      <c r="D97" s="196">
        <f t="shared" si="0"/>
        <v>11.14</v>
      </c>
    </row>
    <row r="98" spans="1:4" x14ac:dyDescent="0.2">
      <c r="A98" s="206" t="s">
        <v>232</v>
      </c>
      <c r="B98" s="201" t="s">
        <v>296</v>
      </c>
      <c r="C98" s="231">
        <f>((0.08*0.4))</f>
        <v>3.2000000000000001E-2</v>
      </c>
      <c r="D98" s="196">
        <f t="shared" si="0"/>
        <v>50.2</v>
      </c>
    </row>
    <row r="99" spans="1:4" x14ac:dyDescent="0.2">
      <c r="A99" s="385" t="s">
        <v>41</v>
      </c>
      <c r="B99" s="385"/>
      <c r="C99" s="385"/>
      <c r="D99" s="237">
        <f>SUM(D93:D98)</f>
        <v>102.47</v>
      </c>
    </row>
    <row r="100" spans="1:4" ht="72.75" customHeight="1" x14ac:dyDescent="0.2">
      <c r="A100" s="387" t="s">
        <v>341</v>
      </c>
      <c r="B100" s="388"/>
      <c r="C100" s="388"/>
      <c r="D100" s="388"/>
    </row>
    <row r="101" spans="1:4" ht="13.5" thickBot="1" x14ac:dyDescent="0.25">
      <c r="A101" s="207"/>
      <c r="B101" s="207"/>
      <c r="C101" s="207"/>
      <c r="D101" s="220"/>
    </row>
    <row r="102" spans="1:4" ht="14.25" thickTop="1" thickBot="1" x14ac:dyDescent="0.25">
      <c r="A102" s="389" t="s">
        <v>297</v>
      </c>
      <c r="B102" s="389"/>
      <c r="C102" s="209" t="s">
        <v>298</v>
      </c>
      <c r="D102" s="211">
        <f>D29</f>
        <v>1614.98</v>
      </c>
    </row>
    <row r="103" spans="1:4" ht="14.25" thickTop="1" thickBot="1" x14ac:dyDescent="0.25">
      <c r="A103" s="389"/>
      <c r="B103" s="389"/>
      <c r="C103" s="209" t="s">
        <v>288</v>
      </c>
      <c r="D103" s="211">
        <f>D44</f>
        <v>314.01348123999998</v>
      </c>
    </row>
    <row r="104" spans="1:4" ht="14.25" thickTop="1" thickBot="1" x14ac:dyDescent="0.25">
      <c r="A104" s="389"/>
      <c r="B104" s="389"/>
      <c r="C104" s="209" t="s">
        <v>299</v>
      </c>
      <c r="D104" s="211">
        <f>D84-D70-D73</f>
        <v>140.61000000000007</v>
      </c>
    </row>
    <row r="105" spans="1:4" ht="14.25" thickTop="1" thickBot="1" x14ac:dyDescent="0.25">
      <c r="A105" s="389"/>
      <c r="B105" s="389"/>
      <c r="C105" s="209" t="s">
        <v>300</v>
      </c>
      <c r="D105" s="211">
        <f>D99</f>
        <v>102.47</v>
      </c>
    </row>
    <row r="106" spans="1:4" ht="14.25" thickTop="1" thickBot="1" x14ac:dyDescent="0.25">
      <c r="A106" s="389"/>
      <c r="B106" s="389"/>
      <c r="C106" s="221" t="s">
        <v>301</v>
      </c>
      <c r="D106" s="211">
        <f>SUM(D102:D105)</f>
        <v>2172.0734812399996</v>
      </c>
    </row>
    <row r="107" spans="1:4" ht="13.5" thickTop="1" x14ac:dyDescent="0.2">
      <c r="A107" s="390"/>
      <c r="B107" s="390"/>
      <c r="C107" s="390"/>
      <c r="D107" s="390"/>
    </row>
    <row r="109" spans="1:4" x14ac:dyDescent="0.2">
      <c r="A109" s="372" t="s">
        <v>302</v>
      </c>
      <c r="B109" s="372"/>
      <c r="C109" s="372"/>
      <c r="D109" s="372"/>
    </row>
    <row r="110" spans="1:4" x14ac:dyDescent="0.2">
      <c r="A110" s="391" t="s">
        <v>303</v>
      </c>
      <c r="B110" s="391"/>
      <c r="C110" s="391"/>
      <c r="D110" s="391"/>
    </row>
    <row r="111" spans="1:4" x14ac:dyDescent="0.2">
      <c r="A111" s="200" t="s">
        <v>304</v>
      </c>
      <c r="B111" s="228" t="s">
        <v>305</v>
      </c>
      <c r="C111" s="228" t="s">
        <v>260</v>
      </c>
      <c r="D111" s="200" t="s">
        <v>251</v>
      </c>
    </row>
    <row r="112" spans="1:4" x14ac:dyDescent="0.2">
      <c r="A112" s="206" t="s">
        <v>222</v>
      </c>
      <c r="B112" s="201" t="s">
        <v>306</v>
      </c>
      <c r="C112" s="240">
        <v>0</v>
      </c>
      <c r="D112" s="197">
        <f>ROUND($D$25*C112,2)</f>
        <v>0</v>
      </c>
    </row>
    <row r="113" spans="1:4" x14ac:dyDescent="0.2">
      <c r="A113" s="206" t="s">
        <v>224</v>
      </c>
      <c r="B113" s="201" t="s">
        <v>307</v>
      </c>
      <c r="C113" s="240">
        <v>1.6330000000000001E-2</v>
      </c>
      <c r="D113" s="197">
        <f t="shared" ref="D113:D117" si="1">ROUND($D$25*C113,2)</f>
        <v>25.62</v>
      </c>
    </row>
    <row r="114" spans="1:4" x14ac:dyDescent="0.2">
      <c r="A114" s="206" t="s">
        <v>226</v>
      </c>
      <c r="B114" s="201" t="s">
        <v>308</v>
      </c>
      <c r="C114" s="240">
        <v>2.0833333333333299E-4</v>
      </c>
      <c r="D114" s="197">
        <f t="shared" si="1"/>
        <v>0.33</v>
      </c>
    </row>
    <row r="115" spans="1:4" x14ac:dyDescent="0.2">
      <c r="A115" s="206" t="s">
        <v>228</v>
      </c>
      <c r="B115" s="201" t="s">
        <v>309</v>
      </c>
      <c r="C115" s="240">
        <v>3.3333333333333301E-3</v>
      </c>
      <c r="D115" s="197">
        <f t="shared" si="1"/>
        <v>5.23</v>
      </c>
    </row>
    <row r="116" spans="1:4" x14ac:dyDescent="0.2">
      <c r="A116" s="206" t="s">
        <v>230</v>
      </c>
      <c r="B116" s="201" t="s">
        <v>310</v>
      </c>
      <c r="C116" s="241">
        <v>5.5999999999999995E-4</v>
      </c>
      <c r="D116" s="197">
        <f t="shared" si="1"/>
        <v>0.88</v>
      </c>
    </row>
    <row r="117" spans="1:4" x14ac:dyDescent="0.2">
      <c r="A117" s="206" t="s">
        <v>232</v>
      </c>
      <c r="B117" s="201" t="s">
        <v>311</v>
      </c>
      <c r="C117" s="240"/>
      <c r="D117" s="197">
        <f t="shared" si="1"/>
        <v>0</v>
      </c>
    </row>
    <row r="118" spans="1:4" x14ac:dyDescent="0.2">
      <c r="A118" s="385" t="s">
        <v>272</v>
      </c>
      <c r="B118" s="385"/>
      <c r="C118" s="239">
        <f>SUM(C112:C117)</f>
        <v>2.0431666666666667E-2</v>
      </c>
      <c r="D118" s="236">
        <f>SUM(D112:D117)</f>
        <v>32.06</v>
      </c>
    </row>
    <row r="119" spans="1:4" ht="48" customHeight="1" x14ac:dyDescent="0.2">
      <c r="A119" s="383" t="s">
        <v>343</v>
      </c>
      <c r="B119" s="383"/>
      <c r="C119" s="383"/>
      <c r="D119" s="383"/>
    </row>
    <row r="121" spans="1:4" x14ac:dyDescent="0.2">
      <c r="A121" s="376" t="s">
        <v>312</v>
      </c>
      <c r="B121" s="376"/>
      <c r="C121" s="376"/>
      <c r="D121" s="376"/>
    </row>
    <row r="122" spans="1:4" x14ac:dyDescent="0.2">
      <c r="A122" s="200">
        <v>5</v>
      </c>
      <c r="B122" s="377" t="s">
        <v>214</v>
      </c>
      <c r="C122" s="377"/>
      <c r="D122" s="200" t="s">
        <v>251</v>
      </c>
    </row>
    <row r="123" spans="1:4" x14ac:dyDescent="0.2">
      <c r="A123" s="242" t="s">
        <v>222</v>
      </c>
      <c r="B123" s="378" t="s">
        <v>359</v>
      </c>
      <c r="C123" s="378"/>
      <c r="D123" s="196">
        <v>75.03</v>
      </c>
    </row>
    <row r="124" spans="1:4" x14ac:dyDescent="0.2">
      <c r="A124" s="242" t="s">
        <v>224</v>
      </c>
      <c r="B124" s="378" t="s">
        <v>360</v>
      </c>
      <c r="C124" s="378"/>
      <c r="D124" s="196">
        <f>'MATERIAL E INSUMO JARDINEIRO'!E45</f>
        <v>11.773601879629632</v>
      </c>
    </row>
    <row r="125" spans="1:4" x14ac:dyDescent="0.2">
      <c r="A125" s="242" t="s">
        <v>226</v>
      </c>
      <c r="B125" s="378" t="s">
        <v>361</v>
      </c>
      <c r="C125" s="378"/>
      <c r="D125" s="196">
        <f>'MATERIAL E INSUMO JARDINEIRO'!E22</f>
        <v>9.8195209876543199</v>
      </c>
    </row>
    <row r="126" spans="1:4" x14ac:dyDescent="0.2">
      <c r="A126" s="379" t="s">
        <v>272</v>
      </c>
      <c r="B126" s="379"/>
      <c r="C126" s="379"/>
      <c r="D126" s="196">
        <f>SUM(D123:D125)</f>
        <v>96.623122867283953</v>
      </c>
    </row>
    <row r="127" spans="1:4" ht="13.5" thickBot="1" x14ac:dyDescent="0.25">
      <c r="A127" s="207"/>
      <c r="B127" s="207"/>
      <c r="C127" s="207"/>
      <c r="D127" s="220"/>
    </row>
    <row r="128" spans="1:4" ht="14.25" thickTop="1" thickBot="1" x14ac:dyDescent="0.25">
      <c r="A128" s="380" t="s">
        <v>313</v>
      </c>
      <c r="B128" s="380"/>
      <c r="C128" s="209" t="s">
        <v>298</v>
      </c>
      <c r="D128" s="211">
        <f>D29</f>
        <v>1614.98</v>
      </c>
    </row>
    <row r="129" spans="1:4" ht="14.25" thickTop="1" thickBot="1" x14ac:dyDescent="0.25">
      <c r="A129" s="380"/>
      <c r="B129" s="380"/>
      <c r="C129" s="209" t="s">
        <v>314</v>
      </c>
      <c r="D129" s="211">
        <f>D85</f>
        <v>1663.96424530532</v>
      </c>
    </row>
    <row r="130" spans="1:4" ht="14.25" thickTop="1" thickBot="1" x14ac:dyDescent="0.25">
      <c r="A130" s="380"/>
      <c r="B130" s="380"/>
      <c r="C130" s="209" t="s">
        <v>300</v>
      </c>
      <c r="D130" s="211">
        <f>D99</f>
        <v>102.47</v>
      </c>
    </row>
    <row r="131" spans="1:4" ht="14.25" thickTop="1" thickBot="1" x14ac:dyDescent="0.25">
      <c r="A131" s="380"/>
      <c r="B131" s="380"/>
      <c r="C131" s="209" t="s">
        <v>315</v>
      </c>
      <c r="D131" s="211">
        <f>D118</f>
        <v>32.06</v>
      </c>
    </row>
    <row r="132" spans="1:4" ht="14.25" thickTop="1" thickBot="1" x14ac:dyDescent="0.25">
      <c r="A132" s="380"/>
      <c r="B132" s="380"/>
      <c r="C132" s="209" t="s">
        <v>316</v>
      </c>
      <c r="D132" s="211">
        <f>D126</f>
        <v>96.623122867283953</v>
      </c>
    </row>
    <row r="133" spans="1:4" ht="14.25" thickTop="1" thickBot="1" x14ac:dyDescent="0.25">
      <c r="A133" s="380"/>
      <c r="B133" s="380"/>
      <c r="C133" s="221" t="s">
        <v>301</v>
      </c>
      <c r="D133" s="211">
        <f>SUM(D128:D132)</f>
        <v>3510.0973681726036</v>
      </c>
    </row>
    <row r="134" spans="1:4" ht="14.25" thickTop="1" thickBot="1" x14ac:dyDescent="0.25">
      <c r="A134" s="381" t="s">
        <v>317</v>
      </c>
      <c r="B134" s="381"/>
      <c r="C134" s="209" t="s">
        <v>298</v>
      </c>
      <c r="D134" s="211">
        <f>D128</f>
        <v>1614.98</v>
      </c>
    </row>
    <row r="135" spans="1:4" ht="14.25" thickTop="1" thickBot="1" x14ac:dyDescent="0.25">
      <c r="A135" s="381"/>
      <c r="B135" s="381"/>
      <c r="C135" s="209" t="s">
        <v>314</v>
      </c>
      <c r="D135" s="211">
        <f>D129</f>
        <v>1663.96424530532</v>
      </c>
    </row>
    <row r="136" spans="1:4" ht="14.25" thickTop="1" thickBot="1" x14ac:dyDescent="0.25">
      <c r="A136" s="381"/>
      <c r="B136" s="381"/>
      <c r="C136" s="209" t="s">
        <v>300</v>
      </c>
      <c r="D136" s="211">
        <f>D130</f>
        <v>102.47</v>
      </c>
    </row>
    <row r="137" spans="1:4" ht="14.25" thickTop="1" thickBot="1" x14ac:dyDescent="0.25">
      <c r="A137" s="381"/>
      <c r="B137" s="381"/>
      <c r="C137" s="209" t="s">
        <v>315</v>
      </c>
      <c r="D137" s="211">
        <f>D131</f>
        <v>32.06</v>
      </c>
    </row>
    <row r="138" spans="1:4" ht="14.25" thickTop="1" thickBot="1" x14ac:dyDescent="0.25">
      <c r="A138" s="381"/>
      <c r="B138" s="381"/>
      <c r="C138" s="209" t="s">
        <v>316</v>
      </c>
      <c r="D138" s="211">
        <f>D132</f>
        <v>96.623122867283953</v>
      </c>
    </row>
    <row r="139" spans="1:4" ht="14.25" thickTop="1" thickBot="1" x14ac:dyDescent="0.25">
      <c r="A139" s="381"/>
      <c r="B139" s="381"/>
      <c r="C139" s="209" t="s">
        <v>318</v>
      </c>
      <c r="D139" s="211">
        <f>D145</f>
        <v>17.55</v>
      </c>
    </row>
    <row r="140" spans="1:4" ht="14.25" thickTop="1" thickBot="1" x14ac:dyDescent="0.25">
      <c r="A140" s="381"/>
      <c r="B140" s="381"/>
      <c r="C140" s="221" t="s">
        <v>301</v>
      </c>
      <c r="D140" s="223">
        <f>SUM(D134:D139)</f>
        <v>3527.6473681726038</v>
      </c>
    </row>
    <row r="141" spans="1:4" ht="13.5" thickTop="1" x14ac:dyDescent="0.2"/>
    <row r="142" spans="1:4" x14ac:dyDescent="0.2">
      <c r="A142" s="372" t="s">
        <v>319</v>
      </c>
      <c r="B142" s="372"/>
      <c r="C142" s="372"/>
      <c r="D142" s="372"/>
    </row>
    <row r="143" spans="1:4" ht="13.5" thickBot="1" x14ac:dyDescent="0.25"/>
    <row r="144" spans="1:4" ht="13.5" thickBot="1" x14ac:dyDescent="0.25">
      <c r="A144" s="213">
        <v>6</v>
      </c>
      <c r="B144" s="222" t="s">
        <v>215</v>
      </c>
      <c r="C144" s="214" t="s">
        <v>260</v>
      </c>
      <c r="D144" s="214" t="s">
        <v>251</v>
      </c>
    </row>
    <row r="145" spans="1:4" ht="13.5" thickBot="1" x14ac:dyDescent="0.25">
      <c r="A145" s="215" t="s">
        <v>222</v>
      </c>
      <c r="B145" s="217" t="s">
        <v>197</v>
      </c>
      <c r="C145" s="224">
        <f>'REGIÃO VII'!I42</f>
        <v>5.0000000000000001E-3</v>
      </c>
      <c r="D145" s="195">
        <f>ROUND(D133*C145,2)</f>
        <v>17.55</v>
      </c>
    </row>
    <row r="146" spans="1:4" ht="13.5" thickBot="1" x14ac:dyDescent="0.25">
      <c r="A146" s="215" t="s">
        <v>224</v>
      </c>
      <c r="B146" s="217" t="s">
        <v>199</v>
      </c>
      <c r="C146" s="218">
        <f>'REGIÃO VII'!J42</f>
        <v>1E-3</v>
      </c>
      <c r="D146" s="195">
        <f>ROUND(D140*C146,2)</f>
        <v>3.53</v>
      </c>
    </row>
    <row r="147" spans="1:4" ht="13.5" thickBot="1" x14ac:dyDescent="0.25">
      <c r="A147" s="382" t="s">
        <v>320</v>
      </c>
      <c r="B147" s="382"/>
      <c r="C147" s="382"/>
      <c r="D147" s="195">
        <f>D133+D145+D146</f>
        <v>3531.177368172604</v>
      </c>
    </row>
    <row r="148" spans="1:4" ht="13.5" thickBot="1" x14ac:dyDescent="0.25">
      <c r="A148" s="382" t="s">
        <v>330</v>
      </c>
      <c r="B148" s="382"/>
      <c r="C148" s="382"/>
      <c r="D148" s="195">
        <f>ROUND(D147/(1-C149),2)</f>
        <v>3865.55</v>
      </c>
    </row>
    <row r="149" spans="1:4" ht="13.5" thickBot="1" x14ac:dyDescent="0.25">
      <c r="A149" s="215" t="s">
        <v>226</v>
      </c>
      <c r="B149" s="217" t="s">
        <v>198</v>
      </c>
      <c r="C149" s="224">
        <f>SUM(C150:C152)</f>
        <v>8.6499999999999994E-2</v>
      </c>
      <c r="D149" s="195"/>
    </row>
    <row r="150" spans="1:4" ht="13.5" thickBot="1" x14ac:dyDescent="0.25">
      <c r="A150" s="215"/>
      <c r="B150" s="217" t="s">
        <v>321</v>
      </c>
      <c r="C150" s="218">
        <v>6.4999999999999997E-3</v>
      </c>
      <c r="D150" s="195">
        <f>ROUND($D$148*C150,2)</f>
        <v>25.13</v>
      </c>
    </row>
    <row r="151" spans="1:4" ht="13.5" thickBot="1" x14ac:dyDescent="0.25">
      <c r="A151" s="215"/>
      <c r="B151" s="217" t="s">
        <v>322</v>
      </c>
      <c r="C151" s="218">
        <v>0.03</v>
      </c>
      <c r="D151" s="195">
        <f>ROUND($D$148*C151,2)</f>
        <v>115.97</v>
      </c>
    </row>
    <row r="152" spans="1:4" ht="13.5" thickBot="1" x14ac:dyDescent="0.25">
      <c r="A152" s="215"/>
      <c r="B152" s="217" t="s">
        <v>323</v>
      </c>
      <c r="C152" s="218">
        <v>0.05</v>
      </c>
      <c r="D152" s="195">
        <f>ROUND($D$148*C152,2)</f>
        <v>193.28</v>
      </c>
    </row>
    <row r="153" spans="1:4" ht="13.5" thickBot="1" x14ac:dyDescent="0.25">
      <c r="A153" s="373" t="s">
        <v>272</v>
      </c>
      <c r="B153" s="373"/>
      <c r="C153" s="219"/>
      <c r="D153" s="195">
        <f>SUM(D150:D152)+D145+D146</f>
        <v>355.46</v>
      </c>
    </row>
    <row r="154" spans="1:4" ht="24" customHeight="1" x14ac:dyDescent="0.2">
      <c r="A154" s="371" t="s">
        <v>344</v>
      </c>
      <c r="B154" s="371"/>
      <c r="C154" s="371"/>
      <c r="D154" s="371"/>
    </row>
    <row r="155" spans="1:4" ht="7.5" customHeight="1" x14ac:dyDescent="0.2"/>
    <row r="156" spans="1:4" x14ac:dyDescent="0.2">
      <c r="A156" s="372" t="s">
        <v>324</v>
      </c>
      <c r="B156" s="372"/>
      <c r="C156" s="372"/>
      <c r="D156" s="372"/>
    </row>
    <row r="157" spans="1:4" ht="8.25" customHeight="1" thickBot="1" x14ac:dyDescent="0.25"/>
    <row r="158" spans="1:4" ht="13.5" thickBot="1" x14ac:dyDescent="0.25">
      <c r="A158" s="213"/>
      <c r="B158" s="373" t="s">
        <v>325</v>
      </c>
      <c r="C158" s="373"/>
      <c r="D158" s="214" t="s">
        <v>251</v>
      </c>
    </row>
    <row r="159" spans="1:4" ht="13.5" thickBot="1" x14ac:dyDescent="0.25">
      <c r="A159" s="225" t="s">
        <v>222</v>
      </c>
      <c r="B159" s="374" t="s">
        <v>248</v>
      </c>
      <c r="C159" s="374"/>
      <c r="D159" s="195">
        <f>D128</f>
        <v>1614.98</v>
      </c>
    </row>
    <row r="160" spans="1:4" ht="13.5" thickBot="1" x14ac:dyDescent="0.25">
      <c r="A160" s="225" t="s">
        <v>224</v>
      </c>
      <c r="B160" s="374" t="s">
        <v>254</v>
      </c>
      <c r="C160" s="374"/>
      <c r="D160" s="195">
        <f>D129</f>
        <v>1663.96424530532</v>
      </c>
    </row>
    <row r="161" spans="1:4" ht="13.5" thickBot="1" x14ac:dyDescent="0.25">
      <c r="A161" s="225" t="s">
        <v>226</v>
      </c>
      <c r="B161" s="374" t="s">
        <v>289</v>
      </c>
      <c r="C161" s="374"/>
      <c r="D161" s="195">
        <f>D130</f>
        <v>102.47</v>
      </c>
    </row>
    <row r="162" spans="1:4" ht="13.5" thickBot="1" x14ac:dyDescent="0.25">
      <c r="A162" s="225" t="s">
        <v>228</v>
      </c>
      <c r="B162" s="374" t="s">
        <v>302</v>
      </c>
      <c r="C162" s="374"/>
      <c r="D162" s="195">
        <f>D131</f>
        <v>32.06</v>
      </c>
    </row>
    <row r="163" spans="1:4" ht="13.5" thickBot="1" x14ac:dyDescent="0.25">
      <c r="A163" s="225" t="s">
        <v>230</v>
      </c>
      <c r="B163" s="374" t="s">
        <v>312</v>
      </c>
      <c r="C163" s="374"/>
      <c r="D163" s="195">
        <f>D132</f>
        <v>96.623122867283953</v>
      </c>
    </row>
    <row r="164" spans="1:4" ht="13.5" thickBot="1" x14ac:dyDescent="0.25">
      <c r="A164" s="373" t="s">
        <v>326</v>
      </c>
      <c r="B164" s="373"/>
      <c r="C164" s="373"/>
      <c r="D164" s="195">
        <f>SUM(D159:D163)</f>
        <v>3510.0973681726036</v>
      </c>
    </row>
    <row r="165" spans="1:4" ht="13.5" thickBot="1" x14ac:dyDescent="0.25">
      <c r="A165" s="225" t="s">
        <v>232</v>
      </c>
      <c r="B165" s="374" t="s">
        <v>327</v>
      </c>
      <c r="C165" s="374"/>
      <c r="D165" s="195">
        <f>D153</f>
        <v>355.46</v>
      </c>
    </row>
    <row r="166" spans="1:4" ht="13.5" thickBot="1" x14ac:dyDescent="0.25">
      <c r="A166" s="375" t="s">
        <v>328</v>
      </c>
      <c r="B166" s="375"/>
      <c r="C166" s="375"/>
      <c r="D166" s="232">
        <f>D164+D165</f>
        <v>3865.5573681726037</v>
      </c>
    </row>
    <row r="167" spans="1:4" ht="14.25" thickTop="1" thickBot="1" x14ac:dyDescent="0.25">
      <c r="A167" s="370" t="s">
        <v>329</v>
      </c>
      <c r="B167" s="370"/>
      <c r="C167" s="370"/>
      <c r="D167" s="247">
        <f>D146</f>
        <v>3.53</v>
      </c>
    </row>
    <row r="168" spans="1:4" ht="13.5" thickTop="1" x14ac:dyDescent="0.2"/>
    <row r="169" spans="1:4" ht="29.25" customHeight="1" x14ac:dyDescent="0.2">
      <c r="A169" s="367" t="s">
        <v>348</v>
      </c>
      <c r="B169" s="367"/>
      <c r="C169" s="367"/>
      <c r="D169" s="367"/>
    </row>
    <row r="170" spans="1:4" ht="117" customHeight="1" x14ac:dyDescent="0.2">
      <c r="A170" s="367"/>
      <c r="B170" s="367"/>
      <c r="C170" s="367"/>
      <c r="D170" s="367"/>
    </row>
    <row r="171" spans="1:4" x14ac:dyDescent="0.2">
      <c r="A171" s="368" t="s">
        <v>554</v>
      </c>
      <c r="B171" s="368"/>
      <c r="C171" s="368"/>
      <c r="D171" s="368"/>
    </row>
    <row r="172" spans="1:4" ht="14.25" x14ac:dyDescent="0.2">
      <c r="A172" s="369" t="s">
        <v>390</v>
      </c>
      <c r="B172" s="369"/>
      <c r="C172" s="369"/>
      <c r="D172" s="369"/>
    </row>
    <row r="173" spans="1:4" ht="14.25" x14ac:dyDescent="0.2">
      <c r="A173" s="369" t="s">
        <v>555</v>
      </c>
      <c r="B173" s="369"/>
      <c r="C173" s="369"/>
      <c r="D173" s="369"/>
    </row>
    <row r="174" spans="1:4" ht="14.25" x14ac:dyDescent="0.2">
      <c r="A174" s="369" t="s">
        <v>556</v>
      </c>
      <c r="B174" s="369"/>
      <c r="C174" s="369"/>
      <c r="D174" s="369"/>
    </row>
    <row r="175" spans="1:4" ht="14.25" x14ac:dyDescent="0.2">
      <c r="A175" s="369" t="s">
        <v>557</v>
      </c>
      <c r="B175" s="369"/>
      <c r="C175" s="369"/>
      <c r="D175" s="369"/>
    </row>
    <row r="176" spans="1:4" ht="14.25" x14ac:dyDescent="0.2">
      <c r="A176" s="369" t="s">
        <v>558</v>
      </c>
      <c r="B176" s="369"/>
      <c r="C176" s="369"/>
      <c r="D176" s="369"/>
    </row>
    <row r="177" spans="1:4" ht="14.25" x14ac:dyDescent="0.2">
      <c r="A177" s="369" t="s">
        <v>389</v>
      </c>
      <c r="B177" s="369"/>
      <c r="C177" s="369"/>
      <c r="D177" s="369"/>
    </row>
  </sheetData>
  <mergeCells count="99">
    <mergeCell ref="A169:D169"/>
    <mergeCell ref="A170:D170"/>
    <mergeCell ref="A171:D171"/>
    <mergeCell ref="A176:D176"/>
    <mergeCell ref="A177:D177"/>
    <mergeCell ref="A172:D172"/>
    <mergeCell ref="A173:D173"/>
    <mergeCell ref="A174:D174"/>
    <mergeCell ref="A175:D175"/>
    <mergeCell ref="A167:C167"/>
    <mergeCell ref="A154:D154"/>
    <mergeCell ref="A156:D156"/>
    <mergeCell ref="B158:C158"/>
    <mergeCell ref="B159:C159"/>
    <mergeCell ref="B160:C160"/>
    <mergeCell ref="B161:C161"/>
    <mergeCell ref="B162:C162"/>
    <mergeCell ref="B163:C163"/>
    <mergeCell ref="A164:C164"/>
    <mergeCell ref="B165:C165"/>
    <mergeCell ref="A166:C166"/>
    <mergeCell ref="A153:B153"/>
    <mergeCell ref="A121:D121"/>
    <mergeCell ref="B122:C122"/>
    <mergeCell ref="B123:C123"/>
    <mergeCell ref="B124:C124"/>
    <mergeCell ref="B125:C125"/>
    <mergeCell ref="A126:C126"/>
    <mergeCell ref="A128:B133"/>
    <mergeCell ref="A134:B140"/>
    <mergeCell ref="A142:D142"/>
    <mergeCell ref="A147:C147"/>
    <mergeCell ref="A148:C148"/>
    <mergeCell ref="A119:D119"/>
    <mergeCell ref="B84:C84"/>
    <mergeCell ref="A85:C85"/>
    <mergeCell ref="A87:B89"/>
    <mergeCell ref="A91:D91"/>
    <mergeCell ref="A99:C99"/>
    <mergeCell ref="A100:D100"/>
    <mergeCell ref="A102:B106"/>
    <mergeCell ref="A107:D107"/>
    <mergeCell ref="A109:D109"/>
    <mergeCell ref="A110:D110"/>
    <mergeCell ref="A118:B118"/>
    <mergeCell ref="B83:C83"/>
    <mergeCell ref="B71:C71"/>
    <mergeCell ref="B72:C72"/>
    <mergeCell ref="B73:C73"/>
    <mergeCell ref="B74:C74"/>
    <mergeCell ref="B75:C75"/>
    <mergeCell ref="B76:C76"/>
    <mergeCell ref="A77:C77"/>
    <mergeCell ref="A78:D78"/>
    <mergeCell ref="A80:D80"/>
    <mergeCell ref="B81:C81"/>
    <mergeCell ref="B82:C82"/>
    <mergeCell ref="B70:C70"/>
    <mergeCell ref="A45:D45"/>
    <mergeCell ref="A47:B49"/>
    <mergeCell ref="A51:D51"/>
    <mergeCell ref="A62:B62"/>
    <mergeCell ref="A63:D63"/>
    <mergeCell ref="A64:D64"/>
    <mergeCell ref="A65:D65"/>
    <mergeCell ref="A66:D66"/>
    <mergeCell ref="B67:C67"/>
    <mergeCell ref="B68:C68"/>
    <mergeCell ref="B69:C69"/>
    <mergeCell ref="A44:C44"/>
    <mergeCell ref="B23:C23"/>
    <mergeCell ref="B24:C24"/>
    <mergeCell ref="B25:C25"/>
    <mergeCell ref="B26:C26"/>
    <mergeCell ref="B27:C27"/>
    <mergeCell ref="A29:C29"/>
    <mergeCell ref="A30:D30"/>
    <mergeCell ref="A31:D31"/>
    <mergeCell ref="A33:D33"/>
    <mergeCell ref="A35:B36"/>
    <mergeCell ref="A38:D38"/>
    <mergeCell ref="A22:D22"/>
    <mergeCell ref="C9:D9"/>
    <mergeCell ref="C10:D10"/>
    <mergeCell ref="C11:D11"/>
    <mergeCell ref="C12:D12"/>
    <mergeCell ref="C13:D13"/>
    <mergeCell ref="C14:D14"/>
    <mergeCell ref="C15:D15"/>
    <mergeCell ref="C16:D16"/>
    <mergeCell ref="C17:D17"/>
    <mergeCell ref="C18:D18"/>
    <mergeCell ref="C19:D19"/>
    <mergeCell ref="C8:D8"/>
    <mergeCell ref="A1:D1"/>
    <mergeCell ref="A2:D2"/>
    <mergeCell ref="A3:D3"/>
    <mergeCell ref="A5:D5"/>
    <mergeCell ref="C7:D7"/>
  </mergeCells>
  <pageMargins left="0.51181102362204722" right="0.51181102362204722" top="0.98425196850393704" bottom="0.19685039370078741" header="0.11811023622047245" footer="0.11811023622047245"/>
  <pageSetup paperSize="9" scale="87" fitToHeight="0" orientation="portrait" r:id="rId1"/>
  <headerFooter>
    <oddHeader>&amp;C&amp;G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9A7597-FA67-4AF1-BC95-D21D71F74532}">
  <sheetPr>
    <pageSetUpPr fitToPage="1"/>
  </sheetPr>
  <dimension ref="A1:H177"/>
  <sheetViews>
    <sheetView view="pageBreakPreview" topLeftCell="A145" zoomScale="85" zoomScaleNormal="100" zoomScaleSheetLayoutView="85" workbookViewId="0">
      <selection activeCell="M169" sqref="M169"/>
    </sheetView>
  </sheetViews>
  <sheetFormatPr defaultColWidth="9.140625" defaultRowHeight="12.75" x14ac:dyDescent="0.2"/>
  <cols>
    <col min="1" max="1" width="4.7109375" style="203" customWidth="1"/>
    <col min="2" max="2" width="63.140625" style="203" customWidth="1"/>
    <col min="3" max="3" width="17.85546875" style="203" customWidth="1"/>
    <col min="4" max="4" width="19.7109375" style="203" customWidth="1"/>
    <col min="5" max="5" width="12" style="203" customWidth="1"/>
    <col min="6" max="6" width="10.7109375" style="203" customWidth="1"/>
    <col min="7" max="16384" width="9.140625" style="203"/>
  </cols>
  <sheetData>
    <row r="1" spans="1:4" x14ac:dyDescent="0.2">
      <c r="A1" s="410" t="s">
        <v>0</v>
      </c>
      <c r="B1" s="410"/>
      <c r="C1" s="410"/>
      <c r="D1" s="410"/>
    </row>
    <row r="2" spans="1:4" x14ac:dyDescent="0.2">
      <c r="A2" s="410" t="s">
        <v>219</v>
      </c>
      <c r="B2" s="410"/>
      <c r="C2" s="410"/>
      <c r="D2" s="410"/>
    </row>
    <row r="3" spans="1:4" x14ac:dyDescent="0.2">
      <c r="A3" s="411" t="s">
        <v>220</v>
      </c>
      <c r="B3" s="411"/>
      <c r="C3" s="411"/>
      <c r="D3" s="411"/>
    </row>
    <row r="4" spans="1:4" x14ac:dyDescent="0.2">
      <c r="A4" s="198"/>
      <c r="B4" s="198"/>
      <c r="C4" s="198"/>
      <c r="D4" s="198"/>
    </row>
    <row r="5" spans="1:4" x14ac:dyDescent="0.2">
      <c r="A5" s="372" t="s">
        <v>221</v>
      </c>
      <c r="B5" s="372"/>
      <c r="C5" s="372"/>
      <c r="D5" s="372"/>
    </row>
    <row r="6" spans="1:4" x14ac:dyDescent="0.2">
      <c r="A6" s="199"/>
      <c r="B6" s="199"/>
      <c r="C6" s="199"/>
      <c r="D6" s="199"/>
    </row>
    <row r="7" spans="1:4" x14ac:dyDescent="0.2">
      <c r="A7" s="200" t="s">
        <v>222</v>
      </c>
      <c r="B7" s="201" t="s">
        <v>223</v>
      </c>
      <c r="C7" s="412"/>
      <c r="D7" s="412"/>
    </row>
    <row r="8" spans="1:4" x14ac:dyDescent="0.2">
      <c r="A8" s="200" t="s">
        <v>224</v>
      </c>
      <c r="B8" s="201" t="s">
        <v>225</v>
      </c>
      <c r="C8" s="412" t="s">
        <v>355</v>
      </c>
      <c r="D8" s="412"/>
    </row>
    <row r="9" spans="1:4" x14ac:dyDescent="0.2">
      <c r="A9" s="200" t="s">
        <v>226</v>
      </c>
      <c r="B9" s="201" t="s">
        <v>227</v>
      </c>
      <c r="C9" s="404">
        <v>45163</v>
      </c>
      <c r="D9" s="404"/>
    </row>
    <row r="10" spans="1:4" x14ac:dyDescent="0.2">
      <c r="A10" s="200" t="s">
        <v>228</v>
      </c>
      <c r="B10" s="201" t="s">
        <v>229</v>
      </c>
      <c r="C10" s="412" t="s">
        <v>356</v>
      </c>
      <c r="D10" s="412"/>
    </row>
    <row r="11" spans="1:4" x14ac:dyDescent="0.2">
      <c r="A11" s="200" t="s">
        <v>230</v>
      </c>
      <c r="B11" s="202" t="s">
        <v>231</v>
      </c>
      <c r="C11" s="413">
        <v>24</v>
      </c>
      <c r="D11" s="413"/>
    </row>
    <row r="12" spans="1:4" x14ac:dyDescent="0.2">
      <c r="A12" s="200" t="s">
        <v>232</v>
      </c>
      <c r="B12" s="202" t="s">
        <v>233</v>
      </c>
      <c r="C12" s="414"/>
      <c r="D12" s="414"/>
    </row>
    <row r="13" spans="1:4" x14ac:dyDescent="0.2">
      <c r="A13" s="200" t="s">
        <v>234</v>
      </c>
      <c r="B13" s="202" t="s">
        <v>235</v>
      </c>
      <c r="C13" s="412" t="s">
        <v>346</v>
      </c>
      <c r="D13" s="412"/>
    </row>
    <row r="14" spans="1:4" x14ac:dyDescent="0.2">
      <c r="A14" s="200" t="s">
        <v>236</v>
      </c>
      <c r="B14" s="201" t="s">
        <v>237</v>
      </c>
      <c r="C14" s="415">
        <v>5143</v>
      </c>
      <c r="D14" s="415"/>
    </row>
    <row r="15" spans="1:4" x14ac:dyDescent="0.2">
      <c r="A15" s="200" t="s">
        <v>238</v>
      </c>
      <c r="B15" s="201" t="s">
        <v>239</v>
      </c>
      <c r="C15" s="416">
        <v>1461.62</v>
      </c>
      <c r="D15" s="416"/>
    </row>
    <row r="16" spans="1:4" x14ac:dyDescent="0.2">
      <c r="A16" s="200" t="s">
        <v>240</v>
      </c>
      <c r="B16" s="201" t="s">
        <v>241</v>
      </c>
      <c r="C16" s="413" t="s">
        <v>364</v>
      </c>
      <c r="D16" s="413"/>
    </row>
    <row r="17" spans="1:8" x14ac:dyDescent="0.2">
      <c r="A17" s="200" t="s">
        <v>242</v>
      </c>
      <c r="B17" s="201" t="s">
        <v>243</v>
      </c>
      <c r="C17" s="412">
        <v>2023</v>
      </c>
      <c r="D17" s="412"/>
    </row>
    <row r="18" spans="1:8" x14ac:dyDescent="0.2">
      <c r="A18" s="200" t="s">
        <v>244</v>
      </c>
      <c r="B18" s="201" t="s">
        <v>245</v>
      </c>
      <c r="C18" s="413" t="s">
        <v>352</v>
      </c>
      <c r="D18" s="413"/>
    </row>
    <row r="19" spans="1:8" x14ac:dyDescent="0.2">
      <c r="A19" s="200" t="s">
        <v>246</v>
      </c>
      <c r="B19" s="201" t="s">
        <v>247</v>
      </c>
      <c r="C19" s="404"/>
      <c r="D19" s="404"/>
    </row>
    <row r="22" spans="1:8" x14ac:dyDescent="0.2">
      <c r="A22" s="372" t="s">
        <v>248</v>
      </c>
      <c r="B22" s="372"/>
      <c r="C22" s="372"/>
      <c r="D22" s="372"/>
    </row>
    <row r="23" spans="1:8" x14ac:dyDescent="0.2">
      <c r="A23" s="204"/>
      <c r="B23" s="405"/>
      <c r="C23" s="406"/>
      <c r="D23" s="205" t="s">
        <v>249</v>
      </c>
    </row>
    <row r="24" spans="1:8" x14ac:dyDescent="0.2">
      <c r="A24" s="200">
        <v>1</v>
      </c>
      <c r="B24" s="398" t="s">
        <v>250</v>
      </c>
      <c r="C24" s="398"/>
      <c r="D24" s="200" t="s">
        <v>251</v>
      </c>
      <c r="F24" s="244"/>
    </row>
    <row r="25" spans="1:8" x14ac:dyDescent="0.2">
      <c r="A25" s="206" t="s">
        <v>222</v>
      </c>
      <c r="B25" s="392" t="s">
        <v>252</v>
      </c>
      <c r="C25" s="392"/>
      <c r="D25" s="196">
        <v>996.56</v>
      </c>
    </row>
    <row r="26" spans="1:8" x14ac:dyDescent="0.2">
      <c r="A26" s="206" t="s">
        <v>224</v>
      </c>
      <c r="B26" s="392" t="s">
        <v>253</v>
      </c>
      <c r="C26" s="392"/>
      <c r="D26" s="196">
        <v>56.57</v>
      </c>
      <c r="H26" s="226"/>
    </row>
    <row r="27" spans="1:8" x14ac:dyDescent="0.2">
      <c r="A27" s="206" t="s">
        <v>226</v>
      </c>
      <c r="B27" s="392" t="s">
        <v>354</v>
      </c>
      <c r="C27" s="392"/>
      <c r="D27" s="196">
        <v>0</v>
      </c>
      <c r="F27" s="245"/>
      <c r="H27" s="226"/>
    </row>
    <row r="28" spans="1:8" x14ac:dyDescent="0.2">
      <c r="A28" s="206" t="s">
        <v>228</v>
      </c>
      <c r="B28" s="243" t="s">
        <v>336</v>
      </c>
      <c r="C28" s="243"/>
      <c r="D28" s="196">
        <v>0</v>
      </c>
      <c r="F28" s="245"/>
      <c r="H28" s="226"/>
    </row>
    <row r="29" spans="1:8" x14ac:dyDescent="0.2">
      <c r="A29" s="407" t="s">
        <v>41</v>
      </c>
      <c r="B29" s="407"/>
      <c r="C29" s="407"/>
      <c r="D29" s="246">
        <f>SUM(D25:D28)</f>
        <v>1053.1299999999999</v>
      </c>
    </row>
    <row r="30" spans="1:8" ht="24.75" customHeight="1" x14ac:dyDescent="0.2">
      <c r="A30" s="408" t="s">
        <v>351</v>
      </c>
      <c r="B30" s="408"/>
      <c r="C30" s="408"/>
      <c r="D30" s="408"/>
    </row>
    <row r="31" spans="1:8" ht="27.75" customHeight="1" x14ac:dyDescent="0.2">
      <c r="A31" s="409" t="s">
        <v>349</v>
      </c>
      <c r="B31" s="409"/>
      <c r="C31" s="409"/>
      <c r="D31" s="409"/>
    </row>
    <row r="32" spans="1:8" x14ac:dyDescent="0.2">
      <c r="A32" s="249"/>
      <c r="B32" s="249"/>
      <c r="C32" s="249"/>
      <c r="D32" s="249"/>
    </row>
    <row r="33" spans="1:4" x14ac:dyDescent="0.2">
      <c r="A33" s="372" t="s">
        <v>254</v>
      </c>
      <c r="B33" s="372"/>
      <c r="C33" s="372"/>
      <c r="D33" s="372"/>
    </row>
    <row r="34" spans="1:4" ht="13.5" thickBot="1" x14ac:dyDescent="0.25">
      <c r="A34" s="207"/>
      <c r="B34" s="207"/>
      <c r="C34" s="207"/>
      <c r="D34" s="208"/>
    </row>
    <row r="35" spans="1:4" ht="14.25" thickTop="1" thickBot="1" x14ac:dyDescent="0.25">
      <c r="A35" s="400" t="s">
        <v>255</v>
      </c>
      <c r="B35" s="400"/>
      <c r="C35" s="209" t="s">
        <v>256</v>
      </c>
      <c r="D35" s="210">
        <f>D29</f>
        <v>1053.1299999999999</v>
      </c>
    </row>
    <row r="36" spans="1:4" ht="14.25" thickTop="1" thickBot="1" x14ac:dyDescent="0.25">
      <c r="A36" s="400"/>
      <c r="B36" s="400"/>
      <c r="C36" s="209" t="s">
        <v>64</v>
      </c>
      <c r="D36" s="211">
        <f>SUM(D35:D35)</f>
        <v>1053.1299999999999</v>
      </c>
    </row>
    <row r="37" spans="1:4" ht="13.5" thickTop="1" x14ac:dyDescent="0.2">
      <c r="A37" s="212"/>
    </row>
    <row r="38" spans="1:4" x14ac:dyDescent="0.2">
      <c r="A38" s="391" t="s">
        <v>257</v>
      </c>
      <c r="B38" s="391"/>
      <c r="C38" s="391"/>
      <c r="D38" s="391"/>
    </row>
    <row r="40" spans="1:4" x14ac:dyDescent="0.2">
      <c r="A40" s="200" t="s">
        <v>258</v>
      </c>
      <c r="B40" s="228" t="s">
        <v>259</v>
      </c>
      <c r="C40" s="200" t="s">
        <v>260</v>
      </c>
      <c r="D40" s="200" t="s">
        <v>251</v>
      </c>
    </row>
    <row r="41" spans="1:4" x14ac:dyDescent="0.2">
      <c r="A41" s="206" t="s">
        <v>222</v>
      </c>
      <c r="B41" s="201" t="s">
        <v>261</v>
      </c>
      <c r="C41" s="229">
        <v>8.3330000000000001E-2</v>
      </c>
      <c r="D41" s="196">
        <f>D36*C41</f>
        <v>87.757322899999991</v>
      </c>
    </row>
    <row r="42" spans="1:4" x14ac:dyDescent="0.2">
      <c r="A42" s="206" t="s">
        <v>224</v>
      </c>
      <c r="B42" s="201" t="s">
        <v>50</v>
      </c>
      <c r="C42" s="229">
        <v>8.3330000000000001E-2</v>
      </c>
      <c r="D42" s="196">
        <f>D36*C42</f>
        <v>87.757322899999991</v>
      </c>
    </row>
    <row r="43" spans="1:4" x14ac:dyDescent="0.2">
      <c r="A43" s="206" t="s">
        <v>226</v>
      </c>
      <c r="B43" s="201" t="s">
        <v>262</v>
      </c>
      <c r="C43" s="230">
        <v>2.7778000000000001E-2</v>
      </c>
      <c r="D43" s="196">
        <f>D36*C43</f>
        <v>29.253845139999996</v>
      </c>
    </row>
    <row r="44" spans="1:4" x14ac:dyDescent="0.2">
      <c r="A44" s="385" t="s">
        <v>41</v>
      </c>
      <c r="B44" s="385"/>
      <c r="C44" s="385"/>
      <c r="D44" s="236">
        <f>SUM(D41:D43)</f>
        <v>204.76849093999999</v>
      </c>
    </row>
    <row r="45" spans="1:4" ht="34.5" customHeight="1" x14ac:dyDescent="0.2">
      <c r="A45" s="399" t="s">
        <v>331</v>
      </c>
      <c r="B45" s="399"/>
      <c r="C45" s="399"/>
      <c r="D45" s="399"/>
    </row>
    <row r="46" spans="1:4" ht="13.5" thickBot="1" x14ac:dyDescent="0.25">
      <c r="A46" s="207"/>
      <c r="B46" s="207"/>
      <c r="C46" s="207"/>
      <c r="D46" s="216"/>
    </row>
    <row r="47" spans="1:4" ht="14.25" thickTop="1" thickBot="1" x14ac:dyDescent="0.25">
      <c r="A47" s="400" t="s">
        <v>263</v>
      </c>
      <c r="B47" s="400"/>
      <c r="C47" s="209" t="s">
        <v>256</v>
      </c>
      <c r="D47" s="210">
        <f>D29</f>
        <v>1053.1299999999999</v>
      </c>
    </row>
    <row r="48" spans="1:4" ht="14.25" thickTop="1" thickBot="1" x14ac:dyDescent="0.25">
      <c r="A48" s="400"/>
      <c r="B48" s="400"/>
      <c r="C48" s="209" t="s">
        <v>264</v>
      </c>
      <c r="D48" s="211">
        <f>D44</f>
        <v>204.76849093999999</v>
      </c>
    </row>
    <row r="49" spans="1:4" ht="14.25" thickTop="1" thickBot="1" x14ac:dyDescent="0.25">
      <c r="A49" s="400"/>
      <c r="B49" s="400"/>
      <c r="C49" s="209" t="s">
        <v>64</v>
      </c>
      <c r="D49" s="211">
        <f>SUM(D47:D48)</f>
        <v>1257.8984909399999</v>
      </c>
    </row>
    <row r="50" spans="1:4" ht="13.5" thickTop="1" x14ac:dyDescent="0.2"/>
    <row r="51" spans="1:4" x14ac:dyDescent="0.2">
      <c r="A51" s="401" t="s">
        <v>265</v>
      </c>
      <c r="B51" s="401"/>
      <c r="C51" s="401"/>
      <c r="D51" s="401"/>
    </row>
    <row r="52" spans="1:4" ht="9.75" customHeight="1" x14ac:dyDescent="0.2"/>
    <row r="53" spans="1:4" ht="11.25" customHeight="1" x14ac:dyDescent="0.2">
      <c r="A53" s="200" t="s">
        <v>266</v>
      </c>
      <c r="B53" s="200" t="s">
        <v>267</v>
      </c>
      <c r="C53" s="200" t="s">
        <v>260</v>
      </c>
      <c r="D53" s="200" t="s">
        <v>251</v>
      </c>
    </row>
    <row r="54" spans="1:4" x14ac:dyDescent="0.2">
      <c r="A54" s="206" t="s">
        <v>222</v>
      </c>
      <c r="B54" s="201" t="s">
        <v>268</v>
      </c>
      <c r="C54" s="234">
        <v>0.2</v>
      </c>
      <c r="D54" s="197">
        <f>D49*C54</f>
        <v>251.57969818799998</v>
      </c>
    </row>
    <row r="55" spans="1:4" x14ac:dyDescent="0.2">
      <c r="A55" s="206" t="s">
        <v>224</v>
      </c>
      <c r="B55" s="201" t="s">
        <v>269</v>
      </c>
      <c r="C55" s="234">
        <v>2.5000000000000001E-2</v>
      </c>
      <c r="D55" s="197">
        <f>D49*C55</f>
        <v>31.447462273499998</v>
      </c>
    </row>
    <row r="56" spans="1:4" ht="14.25" customHeight="1" x14ac:dyDescent="0.2">
      <c r="A56" s="206" t="s">
        <v>226</v>
      </c>
      <c r="B56" s="201" t="s">
        <v>333</v>
      </c>
      <c r="C56" s="233">
        <v>5.0000000000000001E-3</v>
      </c>
      <c r="D56" s="197">
        <f>D49*C56</f>
        <v>6.2894924546999995</v>
      </c>
    </row>
    <row r="57" spans="1:4" x14ac:dyDescent="0.2">
      <c r="A57" s="206" t="s">
        <v>228</v>
      </c>
      <c r="B57" s="201" t="s">
        <v>270</v>
      </c>
      <c r="C57" s="234">
        <v>1.4999999999999999E-2</v>
      </c>
      <c r="D57" s="197">
        <f>D49*C57</f>
        <v>18.868477364099999</v>
      </c>
    </row>
    <row r="58" spans="1:4" x14ac:dyDescent="0.2">
      <c r="A58" s="206" t="s">
        <v>230</v>
      </c>
      <c r="B58" s="201" t="s">
        <v>271</v>
      </c>
      <c r="C58" s="234">
        <v>0.01</v>
      </c>
      <c r="D58" s="197">
        <f>D49*C58</f>
        <v>12.578984909399999</v>
      </c>
    </row>
    <row r="59" spans="1:4" x14ac:dyDescent="0.2">
      <c r="A59" s="206" t="s">
        <v>232</v>
      </c>
      <c r="B59" s="201" t="s">
        <v>61</v>
      </c>
      <c r="C59" s="234">
        <v>6.0000000000000001E-3</v>
      </c>
      <c r="D59" s="197">
        <f>D49*C59</f>
        <v>7.5473909456399992</v>
      </c>
    </row>
    <row r="60" spans="1:4" x14ac:dyDescent="0.2">
      <c r="A60" s="206" t="s">
        <v>234</v>
      </c>
      <c r="B60" s="201" t="s">
        <v>62</v>
      </c>
      <c r="C60" s="234">
        <v>2E-3</v>
      </c>
      <c r="D60" s="197">
        <f>D49*C60</f>
        <v>2.5157969818799999</v>
      </c>
    </row>
    <row r="61" spans="1:4" x14ac:dyDescent="0.2">
      <c r="A61" s="206" t="s">
        <v>236</v>
      </c>
      <c r="B61" s="201" t="s">
        <v>63</v>
      </c>
      <c r="C61" s="234">
        <v>0.08</v>
      </c>
      <c r="D61" s="197">
        <f>D49*C61</f>
        <v>100.63187927519999</v>
      </c>
    </row>
    <row r="62" spans="1:4" x14ac:dyDescent="0.2">
      <c r="A62" s="385" t="s">
        <v>272</v>
      </c>
      <c r="B62" s="385"/>
      <c r="C62" s="231">
        <f>SUM(C54:C61)</f>
        <v>0.34300000000000003</v>
      </c>
      <c r="D62" s="237">
        <f>SUM(D54:D61)</f>
        <v>431.45918239241996</v>
      </c>
    </row>
    <row r="63" spans="1:4" x14ac:dyDescent="0.2">
      <c r="A63" s="402" t="s">
        <v>332</v>
      </c>
      <c r="B63" s="402"/>
      <c r="C63" s="402"/>
      <c r="D63" s="402"/>
    </row>
    <row r="64" spans="1:4" ht="12.75" customHeight="1" x14ac:dyDescent="0.2">
      <c r="A64" s="387" t="s">
        <v>334</v>
      </c>
      <c r="B64" s="403"/>
      <c r="C64" s="403"/>
      <c r="D64" s="403"/>
    </row>
    <row r="65" spans="1:4" ht="57" customHeight="1" x14ac:dyDescent="0.2">
      <c r="A65" s="387" t="s">
        <v>350</v>
      </c>
      <c r="B65" s="403"/>
      <c r="C65" s="403"/>
      <c r="D65" s="403"/>
    </row>
    <row r="66" spans="1:4" x14ac:dyDescent="0.2">
      <c r="A66" s="397" t="s">
        <v>273</v>
      </c>
      <c r="B66" s="397"/>
      <c r="C66" s="397"/>
      <c r="D66" s="397"/>
    </row>
    <row r="67" spans="1:4" x14ac:dyDescent="0.2">
      <c r="A67" s="200" t="s">
        <v>274</v>
      </c>
      <c r="B67" s="398" t="s">
        <v>275</v>
      </c>
      <c r="C67" s="398"/>
      <c r="D67" s="200" t="s">
        <v>251</v>
      </c>
    </row>
    <row r="68" spans="1:4" x14ac:dyDescent="0.2">
      <c r="A68" s="206" t="s">
        <v>276</v>
      </c>
      <c r="B68" s="392" t="s">
        <v>277</v>
      </c>
      <c r="C68" s="392"/>
      <c r="D68" s="197">
        <v>207</v>
      </c>
    </row>
    <row r="69" spans="1:4" x14ac:dyDescent="0.2">
      <c r="A69" s="206" t="s">
        <v>278</v>
      </c>
      <c r="B69" s="392" t="s">
        <v>342</v>
      </c>
      <c r="C69" s="392"/>
      <c r="D69" s="197">
        <f>D25*0.06</f>
        <v>59.793599999999998</v>
      </c>
    </row>
    <row r="70" spans="1:4" x14ac:dyDescent="0.2">
      <c r="A70" s="206" t="s">
        <v>279</v>
      </c>
      <c r="B70" s="392" t="s">
        <v>280</v>
      </c>
      <c r="C70" s="392"/>
      <c r="D70" s="236">
        <f>D68-D69</f>
        <v>147.2064</v>
      </c>
    </row>
    <row r="71" spans="1:4" x14ac:dyDescent="0.2">
      <c r="A71" s="206" t="s">
        <v>281</v>
      </c>
      <c r="B71" s="392" t="s">
        <v>282</v>
      </c>
      <c r="C71" s="392"/>
      <c r="D71" s="197">
        <v>0</v>
      </c>
    </row>
    <row r="72" spans="1:4" x14ac:dyDescent="0.2">
      <c r="A72" s="206" t="s">
        <v>283</v>
      </c>
      <c r="B72" s="392" t="s">
        <v>345</v>
      </c>
      <c r="C72" s="392"/>
      <c r="D72" s="197">
        <f>D71*0.05</f>
        <v>0</v>
      </c>
    </row>
    <row r="73" spans="1:4" x14ac:dyDescent="0.2">
      <c r="A73" s="206" t="s">
        <v>284</v>
      </c>
      <c r="B73" s="392" t="s">
        <v>285</v>
      </c>
      <c r="C73" s="392"/>
      <c r="D73" s="236">
        <f>D71-D72</f>
        <v>0</v>
      </c>
    </row>
    <row r="74" spans="1:4" x14ac:dyDescent="0.2">
      <c r="A74" s="235" t="s">
        <v>226</v>
      </c>
      <c r="B74" s="393" t="s">
        <v>358</v>
      </c>
      <c r="C74" s="394"/>
      <c r="D74" s="236">
        <v>140.61000000000001</v>
      </c>
    </row>
    <row r="75" spans="1:4" x14ac:dyDescent="0.2">
      <c r="A75" s="235" t="s">
        <v>228</v>
      </c>
      <c r="B75" s="395" t="s">
        <v>335</v>
      </c>
      <c r="C75" s="395"/>
      <c r="D75" s="197"/>
    </row>
    <row r="76" spans="1:4" x14ac:dyDescent="0.2">
      <c r="A76" s="235" t="s">
        <v>230</v>
      </c>
      <c r="B76" s="395" t="s">
        <v>336</v>
      </c>
      <c r="C76" s="395"/>
      <c r="D76" s="197"/>
    </row>
    <row r="77" spans="1:4" x14ac:dyDescent="0.2">
      <c r="A77" s="385" t="s">
        <v>41</v>
      </c>
      <c r="B77" s="385"/>
      <c r="C77" s="385"/>
      <c r="D77" s="236">
        <f>D70+D73+D74</f>
        <v>287.81640000000004</v>
      </c>
    </row>
    <row r="78" spans="1:4" ht="41.25" customHeight="1" x14ac:dyDescent="0.2">
      <c r="A78" s="396" t="s">
        <v>347</v>
      </c>
      <c r="B78" s="396"/>
      <c r="C78" s="396"/>
      <c r="D78" s="396"/>
    </row>
    <row r="80" spans="1:4" x14ac:dyDescent="0.2">
      <c r="A80" s="397" t="s">
        <v>286</v>
      </c>
      <c r="B80" s="397"/>
      <c r="C80" s="397"/>
      <c r="D80" s="397"/>
    </row>
    <row r="81" spans="1:8" x14ac:dyDescent="0.2">
      <c r="A81" s="200">
        <v>2</v>
      </c>
      <c r="B81" s="398" t="s">
        <v>287</v>
      </c>
      <c r="C81" s="398"/>
      <c r="D81" s="200" t="s">
        <v>251</v>
      </c>
    </row>
    <row r="82" spans="1:8" x14ac:dyDescent="0.2">
      <c r="A82" s="206" t="s">
        <v>258</v>
      </c>
      <c r="B82" s="384" t="s">
        <v>339</v>
      </c>
      <c r="C82" s="384"/>
      <c r="D82" s="196">
        <f>D44</f>
        <v>204.76849093999999</v>
      </c>
    </row>
    <row r="83" spans="1:8" x14ac:dyDescent="0.2">
      <c r="A83" s="206" t="s">
        <v>266</v>
      </c>
      <c r="B83" s="384" t="s">
        <v>338</v>
      </c>
      <c r="C83" s="384"/>
      <c r="D83" s="196">
        <f>D62</f>
        <v>431.45918239241996</v>
      </c>
    </row>
    <row r="84" spans="1:8" x14ac:dyDescent="0.2">
      <c r="A84" s="206" t="s">
        <v>274</v>
      </c>
      <c r="B84" s="384" t="s">
        <v>337</v>
      </c>
      <c r="C84" s="384"/>
      <c r="D84" s="196">
        <f>D77</f>
        <v>287.81640000000004</v>
      </c>
    </row>
    <row r="85" spans="1:8" x14ac:dyDescent="0.2">
      <c r="A85" s="385" t="s">
        <v>41</v>
      </c>
      <c r="B85" s="385"/>
      <c r="C85" s="385"/>
      <c r="D85" s="237">
        <f>SUM(D82:D84)</f>
        <v>924.04407333242</v>
      </c>
    </row>
    <row r="86" spans="1:8" ht="13.5" thickBot="1" x14ac:dyDescent="0.25">
      <c r="A86" s="207"/>
      <c r="B86" s="207"/>
      <c r="C86" s="207"/>
      <c r="D86" s="220"/>
    </row>
    <row r="87" spans="1:8" ht="14.25" thickTop="1" thickBot="1" x14ac:dyDescent="0.25">
      <c r="A87" s="386" t="s">
        <v>340</v>
      </c>
      <c r="B87" s="386"/>
      <c r="C87" s="209" t="s">
        <v>256</v>
      </c>
      <c r="D87" s="210">
        <f>D29</f>
        <v>1053.1299999999999</v>
      </c>
    </row>
    <row r="88" spans="1:8" ht="14.25" thickTop="1" thickBot="1" x14ac:dyDescent="0.25">
      <c r="A88" s="386"/>
      <c r="B88" s="386"/>
      <c r="C88" s="209" t="s">
        <v>288</v>
      </c>
      <c r="D88" s="210">
        <f>D83</f>
        <v>431.45918239241996</v>
      </c>
    </row>
    <row r="89" spans="1:8" ht="14.25" thickTop="1" thickBot="1" x14ac:dyDescent="0.25">
      <c r="A89" s="386"/>
      <c r="B89" s="386"/>
      <c r="C89" s="209" t="s">
        <v>64</v>
      </c>
      <c r="D89" s="211">
        <f>SUM(D87:D88)</f>
        <v>1484.5891823924198</v>
      </c>
    </row>
    <row r="90" spans="1:8" ht="13.5" thickTop="1" x14ac:dyDescent="0.2"/>
    <row r="91" spans="1:8" x14ac:dyDescent="0.2">
      <c r="A91" s="376" t="s">
        <v>289</v>
      </c>
      <c r="B91" s="376"/>
      <c r="C91" s="376"/>
      <c r="D91" s="376"/>
    </row>
    <row r="92" spans="1:8" x14ac:dyDescent="0.2">
      <c r="A92" s="200">
        <v>3</v>
      </c>
      <c r="B92" s="228" t="s">
        <v>290</v>
      </c>
      <c r="C92" s="228" t="s">
        <v>260</v>
      </c>
      <c r="D92" s="200" t="s">
        <v>251</v>
      </c>
    </row>
    <row r="93" spans="1:8" x14ac:dyDescent="0.2">
      <c r="A93" s="206" t="s">
        <v>222</v>
      </c>
      <c r="B93" s="201" t="s">
        <v>291</v>
      </c>
      <c r="C93" s="231">
        <f>1/12*5.55%</f>
        <v>4.6249999999999998E-3</v>
      </c>
      <c r="D93" s="196">
        <f>ROUND($D$25*C93,2)</f>
        <v>4.6100000000000003</v>
      </c>
    </row>
    <row r="94" spans="1:8" x14ac:dyDescent="0.2">
      <c r="A94" s="206" t="s">
        <v>224</v>
      </c>
      <c r="B94" s="201" t="s">
        <v>292</v>
      </c>
      <c r="C94" s="238">
        <v>3.6999999999999999E-4</v>
      </c>
      <c r="D94" s="196">
        <f t="shared" ref="D94:D98" si="0">ROUND($D$25*C94,2)</f>
        <v>0.37</v>
      </c>
    </row>
    <row r="95" spans="1:8" x14ac:dyDescent="0.2">
      <c r="A95" s="206" t="s">
        <v>226</v>
      </c>
      <c r="B95" s="201" t="s">
        <v>293</v>
      </c>
      <c r="C95" s="231">
        <f>(8%*40%*5.55%)</f>
        <v>1.776E-3</v>
      </c>
      <c r="D95" s="196">
        <f t="shared" si="0"/>
        <v>1.77</v>
      </c>
      <c r="H95" s="227"/>
    </row>
    <row r="96" spans="1:8" x14ac:dyDescent="0.2">
      <c r="A96" s="206" t="s">
        <v>228</v>
      </c>
      <c r="B96" s="201" t="s">
        <v>294</v>
      </c>
      <c r="C96" s="231">
        <f>(1/30*7)/12</f>
        <v>1.9444444444444445E-2</v>
      </c>
      <c r="D96" s="196">
        <f t="shared" si="0"/>
        <v>19.38</v>
      </c>
    </row>
    <row r="97" spans="1:4" ht="15" customHeight="1" x14ac:dyDescent="0.2">
      <c r="A97" s="206" t="s">
        <v>230</v>
      </c>
      <c r="B97" s="201" t="s">
        <v>295</v>
      </c>
      <c r="C97" s="231">
        <v>7.1000000000000004E-3</v>
      </c>
      <c r="D97" s="196">
        <f t="shared" si="0"/>
        <v>7.08</v>
      </c>
    </row>
    <row r="98" spans="1:4" x14ac:dyDescent="0.2">
      <c r="A98" s="206" t="s">
        <v>232</v>
      </c>
      <c r="B98" s="201" t="s">
        <v>296</v>
      </c>
      <c r="C98" s="231">
        <f>((0.08*0.4))</f>
        <v>3.2000000000000001E-2</v>
      </c>
      <c r="D98" s="196">
        <f t="shared" si="0"/>
        <v>31.89</v>
      </c>
    </row>
    <row r="99" spans="1:4" x14ac:dyDescent="0.2">
      <c r="A99" s="385" t="s">
        <v>41</v>
      </c>
      <c r="B99" s="385"/>
      <c r="C99" s="385"/>
      <c r="D99" s="237">
        <f>SUM(D93:D98)</f>
        <v>65.099999999999994</v>
      </c>
    </row>
    <row r="100" spans="1:4" ht="72.75" customHeight="1" x14ac:dyDescent="0.2">
      <c r="A100" s="387" t="s">
        <v>341</v>
      </c>
      <c r="B100" s="388"/>
      <c r="C100" s="388"/>
      <c r="D100" s="388"/>
    </row>
    <row r="101" spans="1:4" ht="13.5" thickBot="1" x14ac:dyDescent="0.25">
      <c r="A101" s="207"/>
      <c r="B101" s="207"/>
      <c r="C101" s="207"/>
      <c r="D101" s="220"/>
    </row>
    <row r="102" spans="1:4" ht="14.25" thickTop="1" thickBot="1" x14ac:dyDescent="0.25">
      <c r="A102" s="389" t="s">
        <v>297</v>
      </c>
      <c r="B102" s="389"/>
      <c r="C102" s="209" t="s">
        <v>298</v>
      </c>
      <c r="D102" s="211">
        <f>D29</f>
        <v>1053.1299999999999</v>
      </c>
    </row>
    <row r="103" spans="1:4" ht="14.25" thickTop="1" thickBot="1" x14ac:dyDescent="0.25">
      <c r="A103" s="389"/>
      <c r="B103" s="389"/>
      <c r="C103" s="209" t="s">
        <v>288</v>
      </c>
      <c r="D103" s="211">
        <f>D44</f>
        <v>204.76849093999999</v>
      </c>
    </row>
    <row r="104" spans="1:4" ht="14.25" thickTop="1" thickBot="1" x14ac:dyDescent="0.25">
      <c r="A104" s="389"/>
      <c r="B104" s="389"/>
      <c r="C104" s="209" t="s">
        <v>299</v>
      </c>
      <c r="D104" s="211">
        <f>D84-D70-D73</f>
        <v>140.61000000000004</v>
      </c>
    </row>
    <row r="105" spans="1:4" ht="14.25" thickTop="1" thickBot="1" x14ac:dyDescent="0.25">
      <c r="A105" s="389"/>
      <c r="B105" s="389"/>
      <c r="C105" s="209" t="s">
        <v>300</v>
      </c>
      <c r="D105" s="211">
        <f>D99</f>
        <v>65.099999999999994</v>
      </c>
    </row>
    <row r="106" spans="1:4" ht="14.25" thickTop="1" thickBot="1" x14ac:dyDescent="0.25">
      <c r="A106" s="389"/>
      <c r="B106" s="389"/>
      <c r="C106" s="221" t="s">
        <v>301</v>
      </c>
      <c r="D106" s="211">
        <f>SUM(D102:D105)</f>
        <v>1463.6084909399999</v>
      </c>
    </row>
    <row r="107" spans="1:4" ht="13.5" thickTop="1" x14ac:dyDescent="0.2">
      <c r="A107" s="390"/>
      <c r="B107" s="390"/>
      <c r="C107" s="390"/>
      <c r="D107" s="390"/>
    </row>
    <row r="109" spans="1:4" x14ac:dyDescent="0.2">
      <c r="A109" s="372" t="s">
        <v>302</v>
      </c>
      <c r="B109" s="372"/>
      <c r="C109" s="372"/>
      <c r="D109" s="372"/>
    </row>
    <row r="110" spans="1:4" x14ac:dyDescent="0.2">
      <c r="A110" s="391" t="s">
        <v>303</v>
      </c>
      <c r="B110" s="391"/>
      <c r="C110" s="391"/>
      <c r="D110" s="391"/>
    </row>
    <row r="111" spans="1:4" x14ac:dyDescent="0.2">
      <c r="A111" s="200" t="s">
        <v>304</v>
      </c>
      <c r="B111" s="228" t="s">
        <v>305</v>
      </c>
      <c r="C111" s="228" t="s">
        <v>260</v>
      </c>
      <c r="D111" s="200" t="s">
        <v>251</v>
      </c>
    </row>
    <row r="112" spans="1:4" x14ac:dyDescent="0.2">
      <c r="A112" s="206" t="s">
        <v>222</v>
      </c>
      <c r="B112" s="201" t="s">
        <v>306</v>
      </c>
      <c r="C112" s="240">
        <v>0</v>
      </c>
      <c r="D112" s="197">
        <f>ROUND($D$25*C112,2)</f>
        <v>0</v>
      </c>
    </row>
    <row r="113" spans="1:4" x14ac:dyDescent="0.2">
      <c r="A113" s="206" t="s">
        <v>224</v>
      </c>
      <c r="B113" s="201" t="s">
        <v>307</v>
      </c>
      <c r="C113" s="240">
        <v>1.6330000000000001E-2</v>
      </c>
      <c r="D113" s="197">
        <f t="shared" ref="D113:D117" si="1">ROUND($D$25*C113,2)</f>
        <v>16.27</v>
      </c>
    </row>
    <row r="114" spans="1:4" x14ac:dyDescent="0.2">
      <c r="A114" s="206" t="s">
        <v>226</v>
      </c>
      <c r="B114" s="201" t="s">
        <v>308</v>
      </c>
      <c r="C114" s="240">
        <v>2.0833333333333299E-4</v>
      </c>
      <c r="D114" s="197">
        <f t="shared" si="1"/>
        <v>0.21</v>
      </c>
    </row>
    <row r="115" spans="1:4" x14ac:dyDescent="0.2">
      <c r="A115" s="206" t="s">
        <v>228</v>
      </c>
      <c r="B115" s="201" t="s">
        <v>309</v>
      </c>
      <c r="C115" s="240">
        <v>3.3333333333333301E-3</v>
      </c>
      <c r="D115" s="197">
        <f t="shared" si="1"/>
        <v>3.32</v>
      </c>
    </row>
    <row r="116" spans="1:4" x14ac:dyDescent="0.2">
      <c r="A116" s="206" t="s">
        <v>230</v>
      </c>
      <c r="B116" s="201" t="s">
        <v>310</v>
      </c>
      <c r="C116" s="241">
        <v>5.5999999999999995E-4</v>
      </c>
      <c r="D116" s="197">
        <f t="shared" si="1"/>
        <v>0.56000000000000005</v>
      </c>
    </row>
    <row r="117" spans="1:4" x14ac:dyDescent="0.2">
      <c r="A117" s="206" t="s">
        <v>232</v>
      </c>
      <c r="B117" s="201" t="s">
        <v>311</v>
      </c>
      <c r="C117" s="240"/>
      <c r="D117" s="197">
        <f t="shared" si="1"/>
        <v>0</v>
      </c>
    </row>
    <row r="118" spans="1:4" x14ac:dyDescent="0.2">
      <c r="A118" s="385" t="s">
        <v>272</v>
      </c>
      <c r="B118" s="385"/>
      <c r="C118" s="239">
        <f>SUM(C112:C117)</f>
        <v>2.0431666666666667E-2</v>
      </c>
      <c r="D118" s="236">
        <f>SUM(D112:D117)</f>
        <v>20.36</v>
      </c>
    </row>
    <row r="119" spans="1:4" ht="48" customHeight="1" x14ac:dyDescent="0.2">
      <c r="A119" s="383" t="s">
        <v>343</v>
      </c>
      <c r="B119" s="383"/>
      <c r="C119" s="383"/>
      <c r="D119" s="383"/>
    </row>
    <row r="121" spans="1:4" x14ac:dyDescent="0.2">
      <c r="A121" s="376" t="s">
        <v>312</v>
      </c>
      <c r="B121" s="376"/>
      <c r="C121" s="376"/>
      <c r="D121" s="376"/>
    </row>
    <row r="122" spans="1:4" x14ac:dyDescent="0.2">
      <c r="A122" s="200">
        <v>5</v>
      </c>
      <c r="B122" s="377" t="s">
        <v>214</v>
      </c>
      <c r="C122" s="377"/>
      <c r="D122" s="200" t="s">
        <v>251</v>
      </c>
    </row>
    <row r="123" spans="1:4" x14ac:dyDescent="0.2">
      <c r="A123" s="242" t="s">
        <v>222</v>
      </c>
      <c r="B123" s="378" t="s">
        <v>359</v>
      </c>
      <c r="C123" s="378"/>
      <c r="D123" s="196">
        <v>75.03</v>
      </c>
    </row>
    <row r="124" spans="1:4" x14ac:dyDescent="0.2">
      <c r="A124" s="242" t="s">
        <v>224</v>
      </c>
      <c r="B124" s="378" t="s">
        <v>360</v>
      </c>
      <c r="C124" s="378"/>
      <c r="D124" s="196">
        <f>'MATERIAL E INSUMO JARDINEIRO'!E45</f>
        <v>11.773601879629632</v>
      </c>
    </row>
    <row r="125" spans="1:4" x14ac:dyDescent="0.2">
      <c r="A125" s="242" t="s">
        <v>226</v>
      </c>
      <c r="B125" s="378" t="s">
        <v>361</v>
      </c>
      <c r="C125" s="378"/>
      <c r="D125" s="196">
        <f>'MATERIAL E INSUMO JARDINEIRO'!E22</f>
        <v>9.8195209876543199</v>
      </c>
    </row>
    <row r="126" spans="1:4" x14ac:dyDescent="0.2">
      <c r="A126" s="379" t="s">
        <v>272</v>
      </c>
      <c r="B126" s="379"/>
      <c r="C126" s="379"/>
      <c r="D126" s="196">
        <f>SUM(D123:D125)</f>
        <v>96.623122867283953</v>
      </c>
    </row>
    <row r="127" spans="1:4" ht="13.5" thickBot="1" x14ac:dyDescent="0.25">
      <c r="A127" s="207"/>
      <c r="B127" s="207"/>
      <c r="C127" s="207"/>
      <c r="D127" s="220"/>
    </row>
    <row r="128" spans="1:4" ht="14.25" thickTop="1" thickBot="1" x14ac:dyDescent="0.25">
      <c r="A128" s="380" t="s">
        <v>313</v>
      </c>
      <c r="B128" s="380"/>
      <c r="C128" s="209" t="s">
        <v>298</v>
      </c>
      <c r="D128" s="211">
        <f>D29</f>
        <v>1053.1299999999999</v>
      </c>
    </row>
    <row r="129" spans="1:4" ht="14.25" thickTop="1" thickBot="1" x14ac:dyDescent="0.25">
      <c r="A129" s="380"/>
      <c r="B129" s="380"/>
      <c r="C129" s="209" t="s">
        <v>314</v>
      </c>
      <c r="D129" s="211">
        <f>D85</f>
        <v>924.04407333242</v>
      </c>
    </row>
    <row r="130" spans="1:4" ht="14.25" thickTop="1" thickBot="1" x14ac:dyDescent="0.25">
      <c r="A130" s="380"/>
      <c r="B130" s="380"/>
      <c r="C130" s="209" t="s">
        <v>300</v>
      </c>
      <c r="D130" s="211">
        <f>D99</f>
        <v>65.099999999999994</v>
      </c>
    </row>
    <row r="131" spans="1:4" ht="14.25" thickTop="1" thickBot="1" x14ac:dyDescent="0.25">
      <c r="A131" s="380"/>
      <c r="B131" s="380"/>
      <c r="C131" s="209" t="s">
        <v>315</v>
      </c>
      <c r="D131" s="211">
        <f>D118</f>
        <v>20.36</v>
      </c>
    </row>
    <row r="132" spans="1:4" ht="14.25" thickTop="1" thickBot="1" x14ac:dyDescent="0.25">
      <c r="A132" s="380"/>
      <c r="B132" s="380"/>
      <c r="C132" s="209" t="s">
        <v>316</v>
      </c>
      <c r="D132" s="211">
        <f>D126</f>
        <v>96.623122867283953</v>
      </c>
    </row>
    <row r="133" spans="1:4" ht="14.25" thickTop="1" thickBot="1" x14ac:dyDescent="0.25">
      <c r="A133" s="380"/>
      <c r="B133" s="380"/>
      <c r="C133" s="221" t="s">
        <v>301</v>
      </c>
      <c r="D133" s="211">
        <f>SUM(D128:D132)</f>
        <v>2159.2571961997041</v>
      </c>
    </row>
    <row r="134" spans="1:4" ht="14.25" thickTop="1" thickBot="1" x14ac:dyDescent="0.25">
      <c r="A134" s="381" t="s">
        <v>317</v>
      </c>
      <c r="B134" s="381"/>
      <c r="C134" s="209" t="s">
        <v>298</v>
      </c>
      <c r="D134" s="211">
        <f>D128</f>
        <v>1053.1299999999999</v>
      </c>
    </row>
    <row r="135" spans="1:4" ht="14.25" thickTop="1" thickBot="1" x14ac:dyDescent="0.25">
      <c r="A135" s="381"/>
      <c r="B135" s="381"/>
      <c r="C135" s="209" t="s">
        <v>314</v>
      </c>
      <c r="D135" s="211">
        <f>D129</f>
        <v>924.04407333242</v>
      </c>
    </row>
    <row r="136" spans="1:4" ht="14.25" thickTop="1" thickBot="1" x14ac:dyDescent="0.25">
      <c r="A136" s="381"/>
      <c r="B136" s="381"/>
      <c r="C136" s="209" t="s">
        <v>300</v>
      </c>
      <c r="D136" s="211">
        <f>D130</f>
        <v>65.099999999999994</v>
      </c>
    </row>
    <row r="137" spans="1:4" ht="14.25" thickTop="1" thickBot="1" x14ac:dyDescent="0.25">
      <c r="A137" s="381"/>
      <c r="B137" s="381"/>
      <c r="C137" s="209" t="s">
        <v>315</v>
      </c>
      <c r="D137" s="211">
        <f>D131</f>
        <v>20.36</v>
      </c>
    </row>
    <row r="138" spans="1:4" ht="14.25" thickTop="1" thickBot="1" x14ac:dyDescent="0.25">
      <c r="A138" s="381"/>
      <c r="B138" s="381"/>
      <c r="C138" s="209" t="s">
        <v>316</v>
      </c>
      <c r="D138" s="211">
        <f>D132</f>
        <v>96.623122867283953</v>
      </c>
    </row>
    <row r="139" spans="1:4" ht="14.25" thickTop="1" thickBot="1" x14ac:dyDescent="0.25">
      <c r="A139" s="381"/>
      <c r="B139" s="381"/>
      <c r="C139" s="209" t="s">
        <v>318</v>
      </c>
      <c r="D139" s="211">
        <f>D145</f>
        <v>43.19</v>
      </c>
    </row>
    <row r="140" spans="1:4" ht="14.25" thickTop="1" thickBot="1" x14ac:dyDescent="0.25">
      <c r="A140" s="381"/>
      <c r="B140" s="381"/>
      <c r="C140" s="221" t="s">
        <v>301</v>
      </c>
      <c r="D140" s="223">
        <f>SUM(D134:D139)</f>
        <v>2202.4471961997042</v>
      </c>
    </row>
    <row r="141" spans="1:4" ht="13.5" thickTop="1" x14ac:dyDescent="0.2"/>
    <row r="142" spans="1:4" x14ac:dyDescent="0.2">
      <c r="A142" s="372" t="s">
        <v>319</v>
      </c>
      <c r="B142" s="372"/>
      <c r="C142" s="372"/>
      <c r="D142" s="372"/>
    </row>
    <row r="143" spans="1:4" ht="13.5" thickBot="1" x14ac:dyDescent="0.25"/>
    <row r="144" spans="1:4" ht="13.5" thickBot="1" x14ac:dyDescent="0.25">
      <c r="A144" s="213">
        <v>6</v>
      </c>
      <c r="B144" s="222" t="s">
        <v>215</v>
      </c>
      <c r="C144" s="214" t="s">
        <v>260</v>
      </c>
      <c r="D144" s="214" t="s">
        <v>251</v>
      </c>
    </row>
    <row r="145" spans="1:4" ht="13.5" thickBot="1" x14ac:dyDescent="0.25">
      <c r="A145" s="215" t="s">
        <v>222</v>
      </c>
      <c r="B145" s="217" t="s">
        <v>197</v>
      </c>
      <c r="C145" s="224">
        <f>'REGIÃO VII'!I43</f>
        <v>0.02</v>
      </c>
      <c r="D145" s="195">
        <f>ROUND(D133*C145,2)</f>
        <v>43.19</v>
      </c>
    </row>
    <row r="146" spans="1:4" ht="13.5" thickBot="1" x14ac:dyDescent="0.25">
      <c r="A146" s="215" t="s">
        <v>224</v>
      </c>
      <c r="B146" s="217" t="s">
        <v>199</v>
      </c>
      <c r="C146" s="218">
        <f>'REGIÃO VII'!J43</f>
        <v>0.01</v>
      </c>
      <c r="D146" s="195">
        <f>ROUND(D140*C146,2)</f>
        <v>22.02</v>
      </c>
    </row>
    <row r="147" spans="1:4" ht="13.5" thickBot="1" x14ac:dyDescent="0.25">
      <c r="A147" s="382" t="s">
        <v>320</v>
      </c>
      <c r="B147" s="382"/>
      <c r="C147" s="382"/>
      <c r="D147" s="195">
        <f>D133+D145+D146</f>
        <v>2224.4671961997042</v>
      </c>
    </row>
    <row r="148" spans="1:4" ht="13.5" thickBot="1" x14ac:dyDescent="0.25">
      <c r="A148" s="382" t="s">
        <v>330</v>
      </c>
      <c r="B148" s="382"/>
      <c r="C148" s="382"/>
      <c r="D148" s="195">
        <f>ROUND(D147/(1-C149),2)</f>
        <v>2435.1</v>
      </c>
    </row>
    <row r="149" spans="1:4" ht="13.5" thickBot="1" x14ac:dyDescent="0.25">
      <c r="A149" s="215" t="s">
        <v>226</v>
      </c>
      <c r="B149" s="217" t="s">
        <v>198</v>
      </c>
      <c r="C149" s="224">
        <f>SUM(C150:C152)</f>
        <v>8.6499999999999994E-2</v>
      </c>
      <c r="D149" s="195"/>
    </row>
    <row r="150" spans="1:4" ht="13.5" thickBot="1" x14ac:dyDescent="0.25">
      <c r="A150" s="215"/>
      <c r="B150" s="217" t="s">
        <v>321</v>
      </c>
      <c r="C150" s="218">
        <v>6.4999999999999997E-3</v>
      </c>
      <c r="D150" s="195">
        <f>ROUND($D$148*C150,2)</f>
        <v>15.83</v>
      </c>
    </row>
    <row r="151" spans="1:4" ht="13.5" thickBot="1" x14ac:dyDescent="0.25">
      <c r="A151" s="215"/>
      <c r="B151" s="217" t="s">
        <v>322</v>
      </c>
      <c r="C151" s="218">
        <v>0.03</v>
      </c>
      <c r="D151" s="195">
        <f>ROUND($D$148*C151,2)</f>
        <v>73.05</v>
      </c>
    </row>
    <row r="152" spans="1:4" ht="13.5" thickBot="1" x14ac:dyDescent="0.25">
      <c r="A152" s="215"/>
      <c r="B152" s="217" t="s">
        <v>323</v>
      </c>
      <c r="C152" s="218">
        <v>0.05</v>
      </c>
      <c r="D152" s="195">
        <f>ROUND($D$148*C152,2)</f>
        <v>121.76</v>
      </c>
    </row>
    <row r="153" spans="1:4" ht="13.5" thickBot="1" x14ac:dyDescent="0.25">
      <c r="A153" s="373" t="s">
        <v>272</v>
      </c>
      <c r="B153" s="373"/>
      <c r="C153" s="219"/>
      <c r="D153" s="195">
        <f>SUM(D150:D152)+D145+D146</f>
        <v>275.84999999999997</v>
      </c>
    </row>
    <row r="154" spans="1:4" ht="24" customHeight="1" x14ac:dyDescent="0.2">
      <c r="A154" s="371" t="s">
        <v>344</v>
      </c>
      <c r="B154" s="371"/>
      <c r="C154" s="371"/>
      <c r="D154" s="371"/>
    </row>
    <row r="156" spans="1:4" x14ac:dyDescent="0.2">
      <c r="A156" s="372" t="s">
        <v>324</v>
      </c>
      <c r="B156" s="372"/>
      <c r="C156" s="372"/>
      <c r="D156" s="372"/>
    </row>
    <row r="157" spans="1:4" ht="13.5" thickBot="1" x14ac:dyDescent="0.25"/>
    <row r="158" spans="1:4" ht="13.5" thickBot="1" x14ac:dyDescent="0.25">
      <c r="A158" s="213"/>
      <c r="B158" s="373" t="s">
        <v>325</v>
      </c>
      <c r="C158" s="373"/>
      <c r="D158" s="214" t="s">
        <v>251</v>
      </c>
    </row>
    <row r="159" spans="1:4" ht="13.5" thickBot="1" x14ac:dyDescent="0.25">
      <c r="A159" s="225" t="s">
        <v>222</v>
      </c>
      <c r="B159" s="374" t="s">
        <v>248</v>
      </c>
      <c r="C159" s="374"/>
      <c r="D159" s="195">
        <f>D128</f>
        <v>1053.1299999999999</v>
      </c>
    </row>
    <row r="160" spans="1:4" ht="13.5" thickBot="1" x14ac:dyDescent="0.25">
      <c r="A160" s="225" t="s">
        <v>224</v>
      </c>
      <c r="B160" s="374" t="s">
        <v>254</v>
      </c>
      <c r="C160" s="374"/>
      <c r="D160" s="195">
        <f>D129</f>
        <v>924.04407333242</v>
      </c>
    </row>
    <row r="161" spans="1:4" ht="13.5" thickBot="1" x14ac:dyDescent="0.25">
      <c r="A161" s="225" t="s">
        <v>226</v>
      </c>
      <c r="B161" s="374" t="s">
        <v>289</v>
      </c>
      <c r="C161" s="374"/>
      <c r="D161" s="195">
        <f>D130</f>
        <v>65.099999999999994</v>
      </c>
    </row>
    <row r="162" spans="1:4" ht="13.5" thickBot="1" x14ac:dyDescent="0.25">
      <c r="A162" s="225" t="s">
        <v>228</v>
      </c>
      <c r="B162" s="374" t="s">
        <v>302</v>
      </c>
      <c r="C162" s="374"/>
      <c r="D162" s="195">
        <f>D131</f>
        <v>20.36</v>
      </c>
    </row>
    <row r="163" spans="1:4" ht="13.5" thickBot="1" x14ac:dyDescent="0.25">
      <c r="A163" s="225" t="s">
        <v>230</v>
      </c>
      <c r="B163" s="374" t="s">
        <v>312</v>
      </c>
      <c r="C163" s="374"/>
      <c r="D163" s="195">
        <f>D132</f>
        <v>96.623122867283953</v>
      </c>
    </row>
    <row r="164" spans="1:4" ht="13.5" thickBot="1" x14ac:dyDescent="0.25">
      <c r="A164" s="373" t="s">
        <v>326</v>
      </c>
      <c r="B164" s="373"/>
      <c r="C164" s="373"/>
      <c r="D164" s="195">
        <f>SUM(D159:D163)</f>
        <v>2159.2571961997041</v>
      </c>
    </row>
    <row r="165" spans="1:4" ht="13.5" thickBot="1" x14ac:dyDescent="0.25">
      <c r="A165" s="225" t="s">
        <v>232</v>
      </c>
      <c r="B165" s="374" t="s">
        <v>327</v>
      </c>
      <c r="C165" s="374"/>
      <c r="D165" s="195">
        <f>D153</f>
        <v>275.84999999999997</v>
      </c>
    </row>
    <row r="166" spans="1:4" ht="13.5" thickBot="1" x14ac:dyDescent="0.25">
      <c r="A166" s="375" t="s">
        <v>328</v>
      </c>
      <c r="B166" s="375"/>
      <c r="C166" s="375"/>
      <c r="D166" s="232">
        <f>D164+D165</f>
        <v>2435.107196199704</v>
      </c>
    </row>
    <row r="167" spans="1:4" ht="14.25" thickTop="1" thickBot="1" x14ac:dyDescent="0.25">
      <c r="A167" s="370" t="s">
        <v>329</v>
      </c>
      <c r="B167" s="370"/>
      <c r="C167" s="370"/>
      <c r="D167" s="247">
        <f>D146</f>
        <v>22.02</v>
      </c>
    </row>
    <row r="168" spans="1:4" ht="13.5" thickTop="1" x14ac:dyDescent="0.2"/>
    <row r="169" spans="1:4" ht="29.25" customHeight="1" x14ac:dyDescent="0.2">
      <c r="A169" s="366" t="s">
        <v>348</v>
      </c>
      <c r="B169" s="366"/>
      <c r="C169" s="366"/>
      <c r="D169" s="366"/>
    </row>
    <row r="170" spans="1:4" ht="102.75" customHeight="1" x14ac:dyDescent="0.2">
      <c r="A170" s="367"/>
      <c r="B170" s="367"/>
      <c r="C170" s="367"/>
      <c r="D170" s="367"/>
    </row>
    <row r="171" spans="1:4" x14ac:dyDescent="0.2">
      <c r="A171" s="368" t="s">
        <v>554</v>
      </c>
      <c r="B171" s="368"/>
      <c r="C171" s="368"/>
      <c r="D171" s="368"/>
    </row>
    <row r="172" spans="1:4" ht="14.25" x14ac:dyDescent="0.2">
      <c r="A172" s="369" t="s">
        <v>390</v>
      </c>
      <c r="B172" s="369"/>
      <c r="C172" s="369"/>
      <c r="D172" s="369"/>
    </row>
    <row r="173" spans="1:4" ht="14.25" x14ac:dyDescent="0.2">
      <c r="A173" s="369" t="s">
        <v>555</v>
      </c>
      <c r="B173" s="369"/>
      <c r="C173" s="369"/>
      <c r="D173" s="369"/>
    </row>
    <row r="174" spans="1:4" ht="14.25" x14ac:dyDescent="0.2">
      <c r="A174" s="369" t="s">
        <v>556</v>
      </c>
      <c r="B174" s="369"/>
      <c r="C174" s="369"/>
      <c r="D174" s="369"/>
    </row>
    <row r="175" spans="1:4" ht="14.25" x14ac:dyDescent="0.2">
      <c r="A175" s="369" t="s">
        <v>557</v>
      </c>
      <c r="B175" s="369"/>
      <c r="C175" s="369"/>
      <c r="D175" s="369"/>
    </row>
    <row r="176" spans="1:4" ht="14.25" x14ac:dyDescent="0.2">
      <c r="A176" s="369" t="s">
        <v>558</v>
      </c>
      <c r="B176" s="369"/>
      <c r="C176" s="369"/>
      <c r="D176" s="369"/>
    </row>
    <row r="177" spans="1:4" ht="14.25" x14ac:dyDescent="0.2">
      <c r="A177" s="369" t="s">
        <v>389</v>
      </c>
      <c r="B177" s="369"/>
      <c r="C177" s="369"/>
      <c r="D177" s="369"/>
    </row>
  </sheetData>
  <mergeCells count="99">
    <mergeCell ref="C8:D8"/>
    <mergeCell ref="A172:D172"/>
    <mergeCell ref="A173:D173"/>
    <mergeCell ref="A174:D174"/>
    <mergeCell ref="A175:D175"/>
    <mergeCell ref="A22:D22"/>
    <mergeCell ref="C9:D9"/>
    <mergeCell ref="C10:D10"/>
    <mergeCell ref="C11:D11"/>
    <mergeCell ref="C12:D12"/>
    <mergeCell ref="C13:D13"/>
    <mergeCell ref="C14:D14"/>
    <mergeCell ref="C15:D15"/>
    <mergeCell ref="C16:D16"/>
    <mergeCell ref="C17:D17"/>
    <mergeCell ref="C18:D18"/>
    <mergeCell ref="A1:D1"/>
    <mergeCell ref="A2:D2"/>
    <mergeCell ref="A3:D3"/>
    <mergeCell ref="A5:D5"/>
    <mergeCell ref="C7:D7"/>
    <mergeCell ref="C19:D19"/>
    <mergeCell ref="A44:C44"/>
    <mergeCell ref="B23:C23"/>
    <mergeCell ref="B24:C24"/>
    <mergeCell ref="B25:C25"/>
    <mergeCell ref="B26:C26"/>
    <mergeCell ref="B27:C27"/>
    <mergeCell ref="A29:C29"/>
    <mergeCell ref="A30:D30"/>
    <mergeCell ref="A31:D31"/>
    <mergeCell ref="A33:D33"/>
    <mergeCell ref="A35:B36"/>
    <mergeCell ref="A38:D38"/>
    <mergeCell ref="B70:C70"/>
    <mergeCell ref="A45:D45"/>
    <mergeCell ref="A47:B49"/>
    <mergeCell ref="A51:D51"/>
    <mergeCell ref="A62:B62"/>
    <mergeCell ref="A63:D63"/>
    <mergeCell ref="A64:D64"/>
    <mergeCell ref="A65:D65"/>
    <mergeCell ref="A66:D66"/>
    <mergeCell ref="B67:C67"/>
    <mergeCell ref="B68:C68"/>
    <mergeCell ref="B69:C69"/>
    <mergeCell ref="B83:C83"/>
    <mergeCell ref="B71:C71"/>
    <mergeCell ref="B72:C72"/>
    <mergeCell ref="B73:C73"/>
    <mergeCell ref="B74:C74"/>
    <mergeCell ref="B75:C75"/>
    <mergeCell ref="B76:C76"/>
    <mergeCell ref="A77:C77"/>
    <mergeCell ref="A78:D78"/>
    <mergeCell ref="A80:D80"/>
    <mergeCell ref="B81:C81"/>
    <mergeCell ref="B82:C82"/>
    <mergeCell ref="A119:D119"/>
    <mergeCell ref="B84:C84"/>
    <mergeCell ref="A85:C85"/>
    <mergeCell ref="A87:B89"/>
    <mergeCell ref="A91:D91"/>
    <mergeCell ref="A99:C99"/>
    <mergeCell ref="A100:D100"/>
    <mergeCell ref="A102:B106"/>
    <mergeCell ref="A107:D107"/>
    <mergeCell ref="A109:D109"/>
    <mergeCell ref="A110:D110"/>
    <mergeCell ref="A118:B118"/>
    <mergeCell ref="A153:B153"/>
    <mergeCell ref="A121:D121"/>
    <mergeCell ref="B122:C122"/>
    <mergeCell ref="B123:C123"/>
    <mergeCell ref="B124:C124"/>
    <mergeCell ref="B125:C125"/>
    <mergeCell ref="A126:C126"/>
    <mergeCell ref="A128:B133"/>
    <mergeCell ref="A134:B140"/>
    <mergeCell ref="A142:D142"/>
    <mergeCell ref="A147:C147"/>
    <mergeCell ref="A148:C148"/>
    <mergeCell ref="A167:C167"/>
    <mergeCell ref="A154:D154"/>
    <mergeCell ref="A156:D156"/>
    <mergeCell ref="B158:C158"/>
    <mergeCell ref="B159:C159"/>
    <mergeCell ref="B160:C160"/>
    <mergeCell ref="B161:C161"/>
    <mergeCell ref="B162:C162"/>
    <mergeCell ref="B163:C163"/>
    <mergeCell ref="A164:C164"/>
    <mergeCell ref="B165:C165"/>
    <mergeCell ref="A166:C166"/>
    <mergeCell ref="A169:D169"/>
    <mergeCell ref="A170:D170"/>
    <mergeCell ref="A171:D171"/>
    <mergeCell ref="A176:D176"/>
    <mergeCell ref="A177:D177"/>
  </mergeCells>
  <pageMargins left="0.51181102362204722" right="0.51181102362204722" top="0.98425196850393704" bottom="0.19685039370078741" header="0.11811023622047245" footer="0.11811023622047245"/>
  <pageSetup paperSize="9" scale="87" fitToHeight="0" orientation="portrait" r:id="rId1"/>
  <headerFooter>
    <oddHeader>&amp;C&amp;G</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7E3D51-2058-44D4-BCB7-F78870973EB2}">
  <sheetPr>
    <pageSetUpPr fitToPage="1"/>
  </sheetPr>
  <dimension ref="A1:H178"/>
  <sheetViews>
    <sheetView view="pageBreakPreview" topLeftCell="A141" zoomScale="85" zoomScaleNormal="100" zoomScaleSheetLayoutView="85" workbookViewId="0">
      <selection activeCell="L161" sqref="L161"/>
    </sheetView>
  </sheetViews>
  <sheetFormatPr defaultColWidth="9.140625" defaultRowHeight="12.75" x14ac:dyDescent="0.2"/>
  <cols>
    <col min="1" max="1" width="4.7109375" style="203" customWidth="1"/>
    <col min="2" max="2" width="63.140625" style="203" customWidth="1"/>
    <col min="3" max="3" width="17.85546875" style="203" customWidth="1"/>
    <col min="4" max="4" width="19.7109375" style="203" customWidth="1"/>
    <col min="5" max="5" width="12" style="203" customWidth="1"/>
    <col min="6" max="6" width="10.7109375" style="203" customWidth="1"/>
    <col min="7" max="16384" width="9.140625" style="203"/>
  </cols>
  <sheetData>
    <row r="1" spans="1:4" x14ac:dyDescent="0.2">
      <c r="A1" s="410" t="s">
        <v>0</v>
      </c>
      <c r="B1" s="410"/>
      <c r="C1" s="410"/>
      <c r="D1" s="410"/>
    </row>
    <row r="2" spans="1:4" x14ac:dyDescent="0.2">
      <c r="A2" s="410" t="s">
        <v>219</v>
      </c>
      <c r="B2" s="410"/>
      <c r="C2" s="410"/>
      <c r="D2" s="410"/>
    </row>
    <row r="3" spans="1:4" x14ac:dyDescent="0.2">
      <c r="A3" s="411" t="s">
        <v>220</v>
      </c>
      <c r="B3" s="411"/>
      <c r="C3" s="411"/>
      <c r="D3" s="411"/>
    </row>
    <row r="4" spans="1:4" x14ac:dyDescent="0.2">
      <c r="A4" s="198"/>
      <c r="B4" s="198"/>
      <c r="C4" s="198"/>
      <c r="D4" s="198"/>
    </row>
    <row r="5" spans="1:4" x14ac:dyDescent="0.2">
      <c r="A5" s="372" t="s">
        <v>221</v>
      </c>
      <c r="B5" s="372"/>
      <c r="C5" s="372"/>
      <c r="D5" s="372"/>
    </row>
    <row r="6" spans="1:4" x14ac:dyDescent="0.2">
      <c r="A6" s="199"/>
      <c r="B6" s="199"/>
      <c r="C6" s="199"/>
      <c r="D6" s="199"/>
    </row>
    <row r="7" spans="1:4" x14ac:dyDescent="0.2">
      <c r="A7" s="200" t="s">
        <v>222</v>
      </c>
      <c r="B7" s="201" t="s">
        <v>223</v>
      </c>
      <c r="C7" s="412"/>
      <c r="D7" s="412"/>
    </row>
    <row r="8" spans="1:4" x14ac:dyDescent="0.2">
      <c r="A8" s="200" t="s">
        <v>224</v>
      </c>
      <c r="B8" s="201" t="s">
        <v>225</v>
      </c>
      <c r="C8" s="412" t="s">
        <v>355</v>
      </c>
      <c r="D8" s="412"/>
    </row>
    <row r="9" spans="1:4" x14ac:dyDescent="0.2">
      <c r="A9" s="200" t="s">
        <v>226</v>
      </c>
      <c r="B9" s="201" t="s">
        <v>227</v>
      </c>
      <c r="C9" s="404">
        <v>45163</v>
      </c>
      <c r="D9" s="404"/>
    </row>
    <row r="10" spans="1:4" x14ac:dyDescent="0.2">
      <c r="A10" s="200" t="s">
        <v>228</v>
      </c>
      <c r="B10" s="201" t="s">
        <v>229</v>
      </c>
      <c r="C10" s="412" t="s">
        <v>356</v>
      </c>
      <c r="D10" s="412"/>
    </row>
    <row r="11" spans="1:4" x14ac:dyDescent="0.2">
      <c r="A11" s="200" t="s">
        <v>230</v>
      </c>
      <c r="B11" s="202" t="s">
        <v>231</v>
      </c>
      <c r="C11" s="413">
        <v>24</v>
      </c>
      <c r="D11" s="413"/>
    </row>
    <row r="12" spans="1:4" x14ac:dyDescent="0.2">
      <c r="A12" s="200" t="s">
        <v>232</v>
      </c>
      <c r="B12" s="202" t="s">
        <v>233</v>
      </c>
      <c r="C12" s="414"/>
      <c r="D12" s="414"/>
    </row>
    <row r="13" spans="1:4" x14ac:dyDescent="0.2">
      <c r="A13" s="200" t="s">
        <v>234</v>
      </c>
      <c r="B13" s="202" t="s">
        <v>235</v>
      </c>
      <c r="C13" s="412" t="s">
        <v>346</v>
      </c>
      <c r="D13" s="412"/>
    </row>
    <row r="14" spans="1:4" x14ac:dyDescent="0.2">
      <c r="A14" s="200" t="s">
        <v>236</v>
      </c>
      <c r="B14" s="201" t="s">
        <v>237</v>
      </c>
      <c r="C14" s="415">
        <v>5143</v>
      </c>
      <c r="D14" s="415"/>
    </row>
    <row r="15" spans="1:4" x14ac:dyDescent="0.2">
      <c r="A15" s="200" t="s">
        <v>238</v>
      </c>
      <c r="B15" s="201" t="s">
        <v>239</v>
      </c>
      <c r="C15" s="416">
        <v>1461.62</v>
      </c>
      <c r="D15" s="416"/>
    </row>
    <row r="16" spans="1:4" x14ac:dyDescent="0.2">
      <c r="A16" s="200" t="s">
        <v>240</v>
      </c>
      <c r="B16" s="201" t="s">
        <v>241</v>
      </c>
      <c r="C16" s="413" t="s">
        <v>366</v>
      </c>
      <c r="D16" s="413"/>
    </row>
    <row r="17" spans="1:8" x14ac:dyDescent="0.2">
      <c r="A17" s="200" t="s">
        <v>242</v>
      </c>
      <c r="B17" s="201" t="s">
        <v>243</v>
      </c>
      <c r="C17" s="412">
        <v>2023</v>
      </c>
      <c r="D17" s="412"/>
    </row>
    <row r="18" spans="1:8" x14ac:dyDescent="0.2">
      <c r="A18" s="200" t="s">
        <v>244</v>
      </c>
      <c r="B18" s="201" t="s">
        <v>245</v>
      </c>
      <c r="C18" s="413" t="s">
        <v>352</v>
      </c>
      <c r="D18" s="413"/>
    </row>
    <row r="19" spans="1:8" x14ac:dyDescent="0.2">
      <c r="A19" s="200" t="s">
        <v>246</v>
      </c>
      <c r="B19" s="201" t="s">
        <v>247</v>
      </c>
      <c r="C19" s="404"/>
      <c r="D19" s="404"/>
    </row>
    <row r="22" spans="1:8" x14ac:dyDescent="0.2">
      <c r="A22" s="372" t="s">
        <v>248</v>
      </c>
      <c r="B22" s="372"/>
      <c r="C22" s="372"/>
      <c r="D22" s="372"/>
    </row>
    <row r="23" spans="1:8" x14ac:dyDescent="0.2">
      <c r="A23" s="204"/>
      <c r="B23" s="405"/>
      <c r="C23" s="406"/>
      <c r="D23" s="205" t="s">
        <v>249</v>
      </c>
    </row>
    <row r="24" spans="1:8" x14ac:dyDescent="0.2">
      <c r="A24" s="200">
        <v>1</v>
      </c>
      <c r="B24" s="398" t="s">
        <v>250</v>
      </c>
      <c r="C24" s="398"/>
      <c r="D24" s="200" t="s">
        <v>251</v>
      </c>
      <c r="F24" s="244"/>
    </row>
    <row r="25" spans="1:8" x14ac:dyDescent="0.2">
      <c r="A25" s="206" t="s">
        <v>222</v>
      </c>
      <c r="B25" s="392" t="s">
        <v>252</v>
      </c>
      <c r="C25" s="392"/>
      <c r="D25" s="196">
        <f>C15</f>
        <v>1461.62</v>
      </c>
    </row>
    <row r="26" spans="1:8" x14ac:dyDescent="0.2">
      <c r="A26" s="206" t="s">
        <v>224</v>
      </c>
      <c r="B26" s="392" t="s">
        <v>253</v>
      </c>
      <c r="C26" s="392"/>
      <c r="D26" s="196">
        <v>56.57</v>
      </c>
      <c r="H26" s="226"/>
    </row>
    <row r="27" spans="1:8" x14ac:dyDescent="0.2">
      <c r="A27" s="206" t="s">
        <v>226</v>
      </c>
      <c r="B27" s="392" t="s">
        <v>354</v>
      </c>
      <c r="C27" s="392"/>
      <c r="D27" s="196">
        <v>0</v>
      </c>
      <c r="F27" s="245"/>
      <c r="H27" s="226"/>
    </row>
    <row r="28" spans="1:8" x14ac:dyDescent="0.2">
      <c r="A28" s="206" t="s">
        <v>228</v>
      </c>
      <c r="B28" s="243" t="s">
        <v>336</v>
      </c>
      <c r="C28" s="243"/>
      <c r="D28" s="196">
        <v>0</v>
      </c>
      <c r="F28" s="245"/>
      <c r="H28" s="226"/>
    </row>
    <row r="29" spans="1:8" x14ac:dyDescent="0.2">
      <c r="A29" s="407" t="s">
        <v>41</v>
      </c>
      <c r="B29" s="407"/>
      <c r="C29" s="407"/>
      <c r="D29" s="246">
        <f>SUM(D25:D28)</f>
        <v>1518.1899999999998</v>
      </c>
    </row>
    <row r="30" spans="1:8" ht="24.75" customHeight="1" x14ac:dyDescent="0.2">
      <c r="A30" s="408" t="s">
        <v>351</v>
      </c>
      <c r="B30" s="408"/>
      <c r="C30" s="408"/>
      <c r="D30" s="408"/>
    </row>
    <row r="31" spans="1:8" ht="27.75" customHeight="1" x14ac:dyDescent="0.2">
      <c r="A31" s="409" t="s">
        <v>349</v>
      </c>
      <c r="B31" s="409"/>
      <c r="C31" s="409"/>
      <c r="D31" s="409"/>
    </row>
    <row r="32" spans="1:8" x14ac:dyDescent="0.2">
      <c r="A32" s="249"/>
      <c r="B32" s="249"/>
      <c r="C32" s="249"/>
      <c r="D32" s="249"/>
    </row>
    <row r="33" spans="1:4" x14ac:dyDescent="0.2">
      <c r="A33" s="372" t="s">
        <v>254</v>
      </c>
      <c r="B33" s="372"/>
      <c r="C33" s="372"/>
      <c r="D33" s="372"/>
    </row>
    <row r="34" spans="1:4" ht="13.5" thickBot="1" x14ac:dyDescent="0.25">
      <c r="A34" s="207"/>
      <c r="B34" s="207"/>
      <c r="C34" s="207"/>
      <c r="D34" s="208"/>
    </row>
    <row r="35" spans="1:4" ht="14.25" thickTop="1" thickBot="1" x14ac:dyDescent="0.25">
      <c r="A35" s="400" t="s">
        <v>255</v>
      </c>
      <c r="B35" s="400"/>
      <c r="C35" s="209" t="s">
        <v>256</v>
      </c>
      <c r="D35" s="210">
        <f>D29</f>
        <v>1518.1899999999998</v>
      </c>
    </row>
    <row r="36" spans="1:4" ht="14.25" thickTop="1" thickBot="1" x14ac:dyDescent="0.25">
      <c r="A36" s="400"/>
      <c r="B36" s="400"/>
      <c r="C36" s="209" t="s">
        <v>64</v>
      </c>
      <c r="D36" s="211">
        <f>SUM(D35:D35)</f>
        <v>1518.1899999999998</v>
      </c>
    </row>
    <row r="37" spans="1:4" ht="13.5" thickTop="1" x14ac:dyDescent="0.2">
      <c r="A37" s="212"/>
    </row>
    <row r="38" spans="1:4" x14ac:dyDescent="0.2">
      <c r="A38" s="391" t="s">
        <v>257</v>
      </c>
      <c r="B38" s="391"/>
      <c r="C38" s="391"/>
      <c r="D38" s="391"/>
    </row>
    <row r="40" spans="1:4" x14ac:dyDescent="0.2">
      <c r="A40" s="200" t="s">
        <v>258</v>
      </c>
      <c r="B40" s="228" t="s">
        <v>259</v>
      </c>
      <c r="C40" s="200" t="s">
        <v>260</v>
      </c>
      <c r="D40" s="200" t="s">
        <v>251</v>
      </c>
    </row>
    <row r="41" spans="1:4" x14ac:dyDescent="0.2">
      <c r="A41" s="206" t="s">
        <v>222</v>
      </c>
      <c r="B41" s="201" t="s">
        <v>261</v>
      </c>
      <c r="C41" s="229">
        <v>8.3330000000000001E-2</v>
      </c>
      <c r="D41" s="196">
        <f>D36*C41</f>
        <v>126.51077269999999</v>
      </c>
    </row>
    <row r="42" spans="1:4" x14ac:dyDescent="0.2">
      <c r="A42" s="206" t="s">
        <v>224</v>
      </c>
      <c r="B42" s="201" t="s">
        <v>50</v>
      </c>
      <c r="C42" s="229">
        <v>8.3330000000000001E-2</v>
      </c>
      <c r="D42" s="196">
        <f>D36*C42</f>
        <v>126.51077269999999</v>
      </c>
    </row>
    <row r="43" spans="1:4" x14ac:dyDescent="0.2">
      <c r="A43" s="206" t="s">
        <v>226</v>
      </c>
      <c r="B43" s="201" t="s">
        <v>262</v>
      </c>
      <c r="C43" s="230">
        <v>2.7778000000000001E-2</v>
      </c>
      <c r="D43" s="196">
        <f>D36*C43</f>
        <v>42.172281819999995</v>
      </c>
    </row>
    <row r="44" spans="1:4" x14ac:dyDescent="0.2">
      <c r="A44" s="385" t="s">
        <v>41</v>
      </c>
      <c r="B44" s="385"/>
      <c r="C44" s="385"/>
      <c r="D44" s="236">
        <f>SUM(D41:D43)</f>
        <v>295.19382722</v>
      </c>
    </row>
    <row r="45" spans="1:4" ht="34.5" customHeight="1" x14ac:dyDescent="0.2">
      <c r="A45" s="399" t="s">
        <v>331</v>
      </c>
      <c r="B45" s="399"/>
      <c r="C45" s="399"/>
      <c r="D45" s="399"/>
    </row>
    <row r="46" spans="1:4" ht="13.5" thickBot="1" x14ac:dyDescent="0.25">
      <c r="A46" s="207"/>
      <c r="B46" s="207"/>
      <c r="C46" s="207"/>
      <c r="D46" s="216"/>
    </row>
    <row r="47" spans="1:4" ht="14.25" thickTop="1" thickBot="1" x14ac:dyDescent="0.25">
      <c r="A47" s="400" t="s">
        <v>263</v>
      </c>
      <c r="B47" s="400"/>
      <c r="C47" s="209" t="s">
        <v>256</v>
      </c>
      <c r="D47" s="210">
        <f>D29</f>
        <v>1518.1899999999998</v>
      </c>
    </row>
    <row r="48" spans="1:4" ht="14.25" thickTop="1" thickBot="1" x14ac:dyDescent="0.25">
      <c r="A48" s="400"/>
      <c r="B48" s="400"/>
      <c r="C48" s="209" t="s">
        <v>264</v>
      </c>
      <c r="D48" s="211">
        <f>D44</f>
        <v>295.19382722</v>
      </c>
    </row>
    <row r="49" spans="1:4" ht="14.25" thickTop="1" thickBot="1" x14ac:dyDescent="0.25">
      <c r="A49" s="400"/>
      <c r="B49" s="400"/>
      <c r="C49" s="209" t="s">
        <v>64</v>
      </c>
      <c r="D49" s="211">
        <f>SUM(D47:D48)</f>
        <v>1813.3838272199998</v>
      </c>
    </row>
    <row r="50" spans="1:4" ht="13.5" thickTop="1" x14ac:dyDescent="0.2"/>
    <row r="51" spans="1:4" x14ac:dyDescent="0.2">
      <c r="A51" s="401" t="s">
        <v>265</v>
      </c>
      <c r="B51" s="401"/>
      <c r="C51" s="401"/>
      <c r="D51" s="401"/>
    </row>
    <row r="52" spans="1:4" ht="9.75" customHeight="1" x14ac:dyDescent="0.2"/>
    <row r="53" spans="1:4" ht="11.25" customHeight="1" x14ac:dyDescent="0.2">
      <c r="A53" s="200" t="s">
        <v>266</v>
      </c>
      <c r="B53" s="200" t="s">
        <v>267</v>
      </c>
      <c r="C53" s="200" t="s">
        <v>260</v>
      </c>
      <c r="D53" s="200" t="s">
        <v>251</v>
      </c>
    </row>
    <row r="54" spans="1:4" x14ac:dyDescent="0.2">
      <c r="A54" s="206" t="s">
        <v>222</v>
      </c>
      <c r="B54" s="201" t="s">
        <v>268</v>
      </c>
      <c r="C54" s="234">
        <v>0.2</v>
      </c>
      <c r="D54" s="197">
        <f>D49*C54</f>
        <v>362.67676544400001</v>
      </c>
    </row>
    <row r="55" spans="1:4" x14ac:dyDescent="0.2">
      <c r="A55" s="206" t="s">
        <v>224</v>
      </c>
      <c r="B55" s="201" t="s">
        <v>269</v>
      </c>
      <c r="C55" s="234">
        <v>2.5000000000000001E-2</v>
      </c>
      <c r="D55" s="197">
        <f>D49*C55</f>
        <v>45.334595680500001</v>
      </c>
    </row>
    <row r="56" spans="1:4" ht="14.25" customHeight="1" x14ac:dyDescent="0.2">
      <c r="A56" s="206" t="s">
        <v>226</v>
      </c>
      <c r="B56" s="201" t="s">
        <v>333</v>
      </c>
      <c r="C56" s="233">
        <v>5.0000000000000001E-3</v>
      </c>
      <c r="D56" s="197">
        <f>D49*C56</f>
        <v>9.0669191360999992</v>
      </c>
    </row>
    <row r="57" spans="1:4" x14ac:dyDescent="0.2">
      <c r="A57" s="206" t="s">
        <v>228</v>
      </c>
      <c r="B57" s="201" t="s">
        <v>270</v>
      </c>
      <c r="C57" s="234">
        <v>1.4999999999999999E-2</v>
      </c>
      <c r="D57" s="197">
        <f>D49*C57</f>
        <v>27.200757408299996</v>
      </c>
    </row>
    <row r="58" spans="1:4" x14ac:dyDescent="0.2">
      <c r="A58" s="206" t="s">
        <v>230</v>
      </c>
      <c r="B58" s="201" t="s">
        <v>271</v>
      </c>
      <c r="C58" s="234">
        <v>0.01</v>
      </c>
      <c r="D58" s="197">
        <f>D49*C58</f>
        <v>18.133838272199998</v>
      </c>
    </row>
    <row r="59" spans="1:4" x14ac:dyDescent="0.2">
      <c r="A59" s="206" t="s">
        <v>232</v>
      </c>
      <c r="B59" s="201" t="s">
        <v>61</v>
      </c>
      <c r="C59" s="234">
        <v>6.0000000000000001E-3</v>
      </c>
      <c r="D59" s="197">
        <f>D49*C59</f>
        <v>10.880302963319998</v>
      </c>
    </row>
    <row r="60" spans="1:4" x14ac:dyDescent="0.2">
      <c r="A60" s="206" t="s">
        <v>234</v>
      </c>
      <c r="B60" s="201" t="s">
        <v>62</v>
      </c>
      <c r="C60" s="234">
        <v>2E-3</v>
      </c>
      <c r="D60" s="197">
        <f>D49*C60</f>
        <v>3.6267676544399996</v>
      </c>
    </row>
    <row r="61" spans="1:4" x14ac:dyDescent="0.2">
      <c r="A61" s="206" t="s">
        <v>236</v>
      </c>
      <c r="B61" s="201" t="s">
        <v>63</v>
      </c>
      <c r="C61" s="234">
        <v>0.08</v>
      </c>
      <c r="D61" s="197">
        <f>D49*C61</f>
        <v>145.07070617759999</v>
      </c>
    </row>
    <row r="62" spans="1:4" x14ac:dyDescent="0.2">
      <c r="A62" s="385" t="s">
        <v>272</v>
      </c>
      <c r="B62" s="385"/>
      <c r="C62" s="231">
        <f>SUM(C54:C61)</f>
        <v>0.34300000000000003</v>
      </c>
      <c r="D62" s="237">
        <f>SUM(D54:D61)</f>
        <v>621.99065273645999</v>
      </c>
    </row>
    <row r="63" spans="1:4" x14ac:dyDescent="0.2">
      <c r="A63" s="402" t="s">
        <v>332</v>
      </c>
      <c r="B63" s="402"/>
      <c r="C63" s="402"/>
      <c r="D63" s="402"/>
    </row>
    <row r="64" spans="1:4" ht="12.75" customHeight="1" x14ac:dyDescent="0.2">
      <c r="A64" s="387" t="s">
        <v>334</v>
      </c>
      <c r="B64" s="403"/>
      <c r="C64" s="403"/>
      <c r="D64" s="403"/>
    </row>
    <row r="65" spans="1:4" ht="57" customHeight="1" x14ac:dyDescent="0.2">
      <c r="A65" s="387" t="s">
        <v>350</v>
      </c>
      <c r="B65" s="403"/>
      <c r="C65" s="403"/>
      <c r="D65" s="403"/>
    </row>
    <row r="66" spans="1:4" x14ac:dyDescent="0.2">
      <c r="A66" s="397" t="s">
        <v>273</v>
      </c>
      <c r="B66" s="397"/>
      <c r="C66" s="397"/>
      <c r="D66" s="397"/>
    </row>
    <row r="67" spans="1:4" x14ac:dyDescent="0.2">
      <c r="A67" s="200" t="s">
        <v>274</v>
      </c>
      <c r="B67" s="398" t="s">
        <v>275</v>
      </c>
      <c r="C67" s="398"/>
      <c r="D67" s="200" t="s">
        <v>251</v>
      </c>
    </row>
    <row r="68" spans="1:4" x14ac:dyDescent="0.2">
      <c r="A68" s="206" t="s">
        <v>276</v>
      </c>
      <c r="B68" s="392" t="s">
        <v>277</v>
      </c>
      <c r="C68" s="392"/>
      <c r="D68" s="197">
        <v>207</v>
      </c>
    </row>
    <row r="69" spans="1:4" x14ac:dyDescent="0.2">
      <c r="A69" s="206" t="s">
        <v>278</v>
      </c>
      <c r="B69" s="392" t="s">
        <v>342</v>
      </c>
      <c r="C69" s="392"/>
      <c r="D69" s="197">
        <f>D25*0.06</f>
        <v>87.697199999999995</v>
      </c>
    </row>
    <row r="70" spans="1:4" x14ac:dyDescent="0.2">
      <c r="A70" s="206" t="s">
        <v>279</v>
      </c>
      <c r="B70" s="392" t="s">
        <v>280</v>
      </c>
      <c r="C70" s="392"/>
      <c r="D70" s="236">
        <f>D68-D69</f>
        <v>119.3028</v>
      </c>
    </row>
    <row r="71" spans="1:4" x14ac:dyDescent="0.2">
      <c r="A71" s="206" t="s">
        <v>281</v>
      </c>
      <c r="B71" s="392" t="s">
        <v>282</v>
      </c>
      <c r="C71" s="392"/>
      <c r="D71" s="197">
        <v>457.7</v>
      </c>
    </row>
    <row r="72" spans="1:4" x14ac:dyDescent="0.2">
      <c r="A72" s="206" t="s">
        <v>283</v>
      </c>
      <c r="B72" s="392" t="s">
        <v>345</v>
      </c>
      <c r="C72" s="392"/>
      <c r="D72" s="197">
        <f>D71*0.05</f>
        <v>22.885000000000002</v>
      </c>
    </row>
    <row r="73" spans="1:4" x14ac:dyDescent="0.2">
      <c r="A73" s="206" t="s">
        <v>284</v>
      </c>
      <c r="B73" s="392" t="s">
        <v>285</v>
      </c>
      <c r="C73" s="392"/>
      <c r="D73" s="236">
        <f>D71-D72</f>
        <v>434.815</v>
      </c>
    </row>
    <row r="74" spans="1:4" x14ac:dyDescent="0.2">
      <c r="A74" s="235" t="s">
        <v>226</v>
      </c>
      <c r="B74" s="393" t="s">
        <v>358</v>
      </c>
      <c r="C74" s="394"/>
      <c r="D74" s="236">
        <v>140.61000000000001</v>
      </c>
    </row>
    <row r="75" spans="1:4" x14ac:dyDescent="0.2">
      <c r="A75" s="235" t="s">
        <v>228</v>
      </c>
      <c r="B75" s="395" t="s">
        <v>335</v>
      </c>
      <c r="C75" s="395"/>
      <c r="D75" s="197"/>
    </row>
    <row r="76" spans="1:4" x14ac:dyDescent="0.2">
      <c r="A76" s="235" t="s">
        <v>230</v>
      </c>
      <c r="B76" s="395" t="s">
        <v>336</v>
      </c>
      <c r="C76" s="395"/>
      <c r="D76" s="197"/>
    </row>
    <row r="77" spans="1:4" x14ac:dyDescent="0.2">
      <c r="A77" s="385" t="s">
        <v>41</v>
      </c>
      <c r="B77" s="385"/>
      <c r="C77" s="385"/>
      <c r="D77" s="236">
        <f>D70+D73+D74</f>
        <v>694.7278</v>
      </c>
    </row>
    <row r="78" spans="1:4" ht="41.25" customHeight="1" x14ac:dyDescent="0.2">
      <c r="A78" s="396" t="s">
        <v>347</v>
      </c>
      <c r="B78" s="396"/>
      <c r="C78" s="396"/>
      <c r="D78" s="396"/>
    </row>
    <row r="80" spans="1:4" x14ac:dyDescent="0.2">
      <c r="A80" s="397" t="s">
        <v>286</v>
      </c>
      <c r="B80" s="397"/>
      <c r="C80" s="397"/>
      <c r="D80" s="397"/>
    </row>
    <row r="81" spans="1:8" x14ac:dyDescent="0.2">
      <c r="A81" s="200">
        <v>2</v>
      </c>
      <c r="B81" s="398" t="s">
        <v>287</v>
      </c>
      <c r="C81" s="398"/>
      <c r="D81" s="200" t="s">
        <v>251</v>
      </c>
    </row>
    <row r="82" spans="1:8" x14ac:dyDescent="0.2">
      <c r="A82" s="206" t="s">
        <v>258</v>
      </c>
      <c r="B82" s="384" t="s">
        <v>339</v>
      </c>
      <c r="C82" s="384"/>
      <c r="D82" s="196">
        <f>D44</f>
        <v>295.19382722</v>
      </c>
    </row>
    <row r="83" spans="1:8" x14ac:dyDescent="0.2">
      <c r="A83" s="206" t="s">
        <v>266</v>
      </c>
      <c r="B83" s="384" t="s">
        <v>338</v>
      </c>
      <c r="C83" s="384"/>
      <c r="D83" s="196">
        <f>D62</f>
        <v>621.99065273645999</v>
      </c>
    </row>
    <row r="84" spans="1:8" x14ac:dyDescent="0.2">
      <c r="A84" s="206" t="s">
        <v>274</v>
      </c>
      <c r="B84" s="384" t="s">
        <v>337</v>
      </c>
      <c r="C84" s="384"/>
      <c r="D84" s="196">
        <f>D77</f>
        <v>694.7278</v>
      </c>
    </row>
    <row r="85" spans="1:8" x14ac:dyDescent="0.2">
      <c r="A85" s="385" t="s">
        <v>41</v>
      </c>
      <c r="B85" s="385"/>
      <c r="C85" s="385"/>
      <c r="D85" s="237">
        <f>SUM(D82:D84)</f>
        <v>1611.91227995646</v>
      </c>
    </row>
    <row r="86" spans="1:8" ht="13.5" thickBot="1" x14ac:dyDescent="0.25">
      <c r="A86" s="207"/>
      <c r="B86" s="207"/>
      <c r="C86" s="207"/>
      <c r="D86" s="220"/>
    </row>
    <row r="87" spans="1:8" ht="14.25" thickTop="1" thickBot="1" x14ac:dyDescent="0.25">
      <c r="A87" s="386" t="s">
        <v>340</v>
      </c>
      <c r="B87" s="386"/>
      <c r="C87" s="209" t="s">
        <v>256</v>
      </c>
      <c r="D87" s="210">
        <f>D29</f>
        <v>1518.1899999999998</v>
      </c>
    </row>
    <row r="88" spans="1:8" ht="14.25" thickTop="1" thickBot="1" x14ac:dyDescent="0.25">
      <c r="A88" s="386"/>
      <c r="B88" s="386"/>
      <c r="C88" s="209" t="s">
        <v>288</v>
      </c>
      <c r="D88" s="210">
        <f>D83</f>
        <v>621.99065273645999</v>
      </c>
    </row>
    <row r="89" spans="1:8" ht="14.25" thickTop="1" thickBot="1" x14ac:dyDescent="0.25">
      <c r="A89" s="386"/>
      <c r="B89" s="386"/>
      <c r="C89" s="209" t="s">
        <v>64</v>
      </c>
      <c r="D89" s="211">
        <f>SUM(D87:D88)</f>
        <v>2140.1806527364597</v>
      </c>
    </row>
    <row r="90" spans="1:8" ht="13.5" thickTop="1" x14ac:dyDescent="0.2"/>
    <row r="91" spans="1:8" x14ac:dyDescent="0.2">
      <c r="A91" s="376" t="s">
        <v>289</v>
      </c>
      <c r="B91" s="376"/>
      <c r="C91" s="376"/>
      <c r="D91" s="376"/>
    </row>
    <row r="92" spans="1:8" x14ac:dyDescent="0.2">
      <c r="A92" s="200">
        <v>3</v>
      </c>
      <c r="B92" s="228" t="s">
        <v>290</v>
      </c>
      <c r="C92" s="228" t="s">
        <v>260</v>
      </c>
      <c r="D92" s="200" t="s">
        <v>251</v>
      </c>
    </row>
    <row r="93" spans="1:8" x14ac:dyDescent="0.2">
      <c r="A93" s="206" t="s">
        <v>222</v>
      </c>
      <c r="B93" s="201" t="s">
        <v>291</v>
      </c>
      <c r="C93" s="231">
        <f>1/12*5.55%</f>
        <v>4.6249999999999998E-3</v>
      </c>
      <c r="D93" s="196">
        <f>ROUND($D$25*C93,2)</f>
        <v>6.76</v>
      </c>
    </row>
    <row r="94" spans="1:8" x14ac:dyDescent="0.2">
      <c r="A94" s="206" t="s">
        <v>224</v>
      </c>
      <c r="B94" s="201" t="s">
        <v>292</v>
      </c>
      <c r="C94" s="238">
        <v>3.6999999999999999E-4</v>
      </c>
      <c r="D94" s="196">
        <f t="shared" ref="D94:D98" si="0">ROUND($D$25*C94,2)</f>
        <v>0.54</v>
      </c>
    </row>
    <row r="95" spans="1:8" x14ac:dyDescent="0.2">
      <c r="A95" s="206" t="s">
        <v>226</v>
      </c>
      <c r="B95" s="201" t="s">
        <v>293</v>
      </c>
      <c r="C95" s="231">
        <f>(8%*40%*5.55%)</f>
        <v>1.776E-3</v>
      </c>
      <c r="D95" s="196">
        <f t="shared" si="0"/>
        <v>2.6</v>
      </c>
      <c r="H95" s="227"/>
    </row>
    <row r="96" spans="1:8" x14ac:dyDescent="0.2">
      <c r="A96" s="206" t="s">
        <v>228</v>
      </c>
      <c r="B96" s="201" t="s">
        <v>294</v>
      </c>
      <c r="C96" s="231">
        <f>(1/30*7)/12</f>
        <v>1.9444444444444445E-2</v>
      </c>
      <c r="D96" s="196">
        <f t="shared" si="0"/>
        <v>28.42</v>
      </c>
    </row>
    <row r="97" spans="1:4" ht="15" customHeight="1" x14ac:dyDescent="0.2">
      <c r="A97" s="206" t="s">
        <v>230</v>
      </c>
      <c r="B97" s="201" t="s">
        <v>295</v>
      </c>
      <c r="C97" s="231">
        <v>7.1000000000000004E-3</v>
      </c>
      <c r="D97" s="196">
        <f t="shared" si="0"/>
        <v>10.38</v>
      </c>
    </row>
    <row r="98" spans="1:4" x14ac:dyDescent="0.2">
      <c r="A98" s="206" t="s">
        <v>232</v>
      </c>
      <c r="B98" s="201" t="s">
        <v>296</v>
      </c>
      <c r="C98" s="231">
        <f>((0.08*0.4))</f>
        <v>3.2000000000000001E-2</v>
      </c>
      <c r="D98" s="196">
        <f t="shared" si="0"/>
        <v>46.77</v>
      </c>
    </row>
    <row r="99" spans="1:4" x14ac:dyDescent="0.2">
      <c r="A99" s="385" t="s">
        <v>41</v>
      </c>
      <c r="B99" s="385"/>
      <c r="C99" s="385"/>
      <c r="D99" s="237">
        <f>SUM(D93:D98)</f>
        <v>95.47</v>
      </c>
    </row>
    <row r="100" spans="1:4" ht="72.75" customHeight="1" x14ac:dyDescent="0.2">
      <c r="A100" s="387" t="s">
        <v>341</v>
      </c>
      <c r="B100" s="388"/>
      <c r="C100" s="388"/>
      <c r="D100" s="388"/>
    </row>
    <row r="101" spans="1:4" ht="13.5" thickBot="1" x14ac:dyDescent="0.25">
      <c r="A101" s="207"/>
      <c r="B101" s="207"/>
      <c r="C101" s="207"/>
      <c r="D101" s="220"/>
    </row>
    <row r="102" spans="1:4" ht="14.25" thickTop="1" thickBot="1" x14ac:dyDescent="0.25">
      <c r="A102" s="389" t="s">
        <v>297</v>
      </c>
      <c r="B102" s="389"/>
      <c r="C102" s="209" t="s">
        <v>298</v>
      </c>
      <c r="D102" s="211">
        <f>D29</f>
        <v>1518.1899999999998</v>
      </c>
    </row>
    <row r="103" spans="1:4" ht="14.25" thickTop="1" thickBot="1" x14ac:dyDescent="0.25">
      <c r="A103" s="389"/>
      <c r="B103" s="389"/>
      <c r="C103" s="209" t="s">
        <v>288</v>
      </c>
      <c r="D103" s="211">
        <f>D44</f>
        <v>295.19382722</v>
      </c>
    </row>
    <row r="104" spans="1:4" ht="14.25" thickTop="1" thickBot="1" x14ac:dyDescent="0.25">
      <c r="A104" s="389"/>
      <c r="B104" s="389"/>
      <c r="C104" s="209" t="s">
        <v>299</v>
      </c>
      <c r="D104" s="211">
        <f>D84-D70-D73</f>
        <v>140.60999999999996</v>
      </c>
    </row>
    <row r="105" spans="1:4" ht="14.25" thickTop="1" thickBot="1" x14ac:dyDescent="0.25">
      <c r="A105" s="389"/>
      <c r="B105" s="389"/>
      <c r="C105" s="209" t="s">
        <v>300</v>
      </c>
      <c r="D105" s="211">
        <f>D99</f>
        <v>95.47</v>
      </c>
    </row>
    <row r="106" spans="1:4" ht="14.25" thickTop="1" thickBot="1" x14ac:dyDescent="0.25">
      <c r="A106" s="389"/>
      <c r="B106" s="389"/>
      <c r="C106" s="221" t="s">
        <v>301</v>
      </c>
      <c r="D106" s="211">
        <f>SUM(D102:D105)</f>
        <v>2049.4638272199995</v>
      </c>
    </row>
    <row r="107" spans="1:4" ht="13.5" thickTop="1" x14ac:dyDescent="0.2">
      <c r="A107" s="390"/>
      <c r="B107" s="390"/>
      <c r="C107" s="390"/>
      <c r="D107" s="390"/>
    </row>
    <row r="109" spans="1:4" x14ac:dyDescent="0.2">
      <c r="A109" s="372" t="s">
        <v>302</v>
      </c>
      <c r="B109" s="372"/>
      <c r="C109" s="372"/>
      <c r="D109" s="372"/>
    </row>
    <row r="110" spans="1:4" x14ac:dyDescent="0.2">
      <c r="A110" s="391" t="s">
        <v>303</v>
      </c>
      <c r="B110" s="391"/>
      <c r="C110" s="391"/>
      <c r="D110" s="391"/>
    </row>
    <row r="111" spans="1:4" x14ac:dyDescent="0.2">
      <c r="A111" s="200" t="s">
        <v>304</v>
      </c>
      <c r="B111" s="228" t="s">
        <v>305</v>
      </c>
      <c r="C111" s="228" t="s">
        <v>260</v>
      </c>
      <c r="D111" s="200" t="s">
        <v>251</v>
      </c>
    </row>
    <row r="112" spans="1:4" x14ac:dyDescent="0.2">
      <c r="A112" s="206" t="s">
        <v>222</v>
      </c>
      <c r="B112" s="201" t="s">
        <v>306</v>
      </c>
      <c r="C112" s="240">
        <v>0</v>
      </c>
      <c r="D112" s="197">
        <f>ROUND($D$25*C112,2)</f>
        <v>0</v>
      </c>
    </row>
    <row r="113" spans="1:4" x14ac:dyDescent="0.2">
      <c r="A113" s="206" t="s">
        <v>224</v>
      </c>
      <c r="B113" s="201" t="s">
        <v>307</v>
      </c>
      <c r="C113" s="240">
        <v>1.6330000000000001E-2</v>
      </c>
      <c r="D113" s="197">
        <f t="shared" ref="D113:D117" si="1">ROUND($D$25*C113,2)</f>
        <v>23.87</v>
      </c>
    </row>
    <row r="114" spans="1:4" x14ac:dyDescent="0.2">
      <c r="A114" s="206" t="s">
        <v>226</v>
      </c>
      <c r="B114" s="201" t="s">
        <v>308</v>
      </c>
      <c r="C114" s="240">
        <v>2.0833333333333299E-4</v>
      </c>
      <c r="D114" s="197">
        <f t="shared" si="1"/>
        <v>0.3</v>
      </c>
    </row>
    <row r="115" spans="1:4" x14ac:dyDescent="0.2">
      <c r="A115" s="206" t="s">
        <v>228</v>
      </c>
      <c r="B115" s="201" t="s">
        <v>309</v>
      </c>
      <c r="C115" s="240">
        <v>3.3333333333333301E-3</v>
      </c>
      <c r="D115" s="197">
        <f t="shared" si="1"/>
        <v>4.87</v>
      </c>
    </row>
    <row r="116" spans="1:4" x14ac:dyDescent="0.2">
      <c r="A116" s="206" t="s">
        <v>230</v>
      </c>
      <c r="B116" s="201" t="s">
        <v>310</v>
      </c>
      <c r="C116" s="241">
        <v>5.5999999999999995E-4</v>
      </c>
      <c r="D116" s="197">
        <f t="shared" si="1"/>
        <v>0.82</v>
      </c>
    </row>
    <row r="117" spans="1:4" x14ac:dyDescent="0.2">
      <c r="A117" s="206" t="s">
        <v>232</v>
      </c>
      <c r="B117" s="201" t="s">
        <v>311</v>
      </c>
      <c r="C117" s="240"/>
      <c r="D117" s="197">
        <f t="shared" si="1"/>
        <v>0</v>
      </c>
    </row>
    <row r="118" spans="1:4" x14ac:dyDescent="0.2">
      <c r="A118" s="385" t="s">
        <v>272</v>
      </c>
      <c r="B118" s="385"/>
      <c r="C118" s="239">
        <f>SUM(C112:C117)</f>
        <v>2.0431666666666667E-2</v>
      </c>
      <c r="D118" s="236">
        <f>SUM(D112:D117)</f>
        <v>29.860000000000003</v>
      </c>
    </row>
    <row r="119" spans="1:4" ht="48" customHeight="1" x14ac:dyDescent="0.2">
      <c r="A119" s="383" t="s">
        <v>343</v>
      </c>
      <c r="B119" s="383"/>
      <c r="C119" s="383"/>
      <c r="D119" s="383"/>
    </row>
    <row r="121" spans="1:4" x14ac:dyDescent="0.2">
      <c r="A121" s="376" t="s">
        <v>312</v>
      </c>
      <c r="B121" s="376"/>
      <c r="C121" s="376"/>
      <c r="D121" s="376"/>
    </row>
    <row r="122" spans="1:4" x14ac:dyDescent="0.2">
      <c r="A122" s="200">
        <v>5</v>
      </c>
      <c r="B122" s="377" t="s">
        <v>214</v>
      </c>
      <c r="C122" s="377"/>
      <c r="D122" s="200" t="s">
        <v>251</v>
      </c>
    </row>
    <row r="123" spans="1:4" x14ac:dyDescent="0.2">
      <c r="A123" s="242" t="s">
        <v>222</v>
      </c>
      <c r="B123" s="378" t="s">
        <v>359</v>
      </c>
      <c r="C123" s="378"/>
      <c r="D123" s="196">
        <v>75.03</v>
      </c>
    </row>
    <row r="124" spans="1:4" x14ac:dyDescent="0.2">
      <c r="A124" s="242" t="s">
        <v>224</v>
      </c>
      <c r="B124" s="378" t="s">
        <v>360</v>
      </c>
      <c r="C124" s="378"/>
      <c r="D124" s="196">
        <f>'MATERIAL E INSUMO JARDINEIRO'!E45</f>
        <v>11.773601879629632</v>
      </c>
    </row>
    <row r="125" spans="1:4" x14ac:dyDescent="0.2">
      <c r="A125" s="242" t="s">
        <v>226</v>
      </c>
      <c r="B125" s="378" t="s">
        <v>361</v>
      </c>
      <c r="C125" s="378"/>
      <c r="D125" s="196">
        <f>'MATERIAL E INSUMO JARDINEIRO'!E22</f>
        <v>9.8195209876543199</v>
      </c>
    </row>
    <row r="126" spans="1:4" x14ac:dyDescent="0.2">
      <c r="A126" s="379" t="s">
        <v>272</v>
      </c>
      <c r="B126" s="379"/>
      <c r="C126" s="379"/>
      <c r="D126" s="196">
        <f>SUM(D123:D125)</f>
        <v>96.623122867283953</v>
      </c>
    </row>
    <row r="127" spans="1:4" ht="13.5" thickBot="1" x14ac:dyDescent="0.25">
      <c r="A127" s="207"/>
      <c r="B127" s="207"/>
      <c r="C127" s="207"/>
      <c r="D127" s="220"/>
    </row>
    <row r="128" spans="1:4" ht="14.25" thickTop="1" thickBot="1" x14ac:dyDescent="0.25">
      <c r="A128" s="380" t="s">
        <v>313</v>
      </c>
      <c r="B128" s="380"/>
      <c r="C128" s="209" t="s">
        <v>298</v>
      </c>
      <c r="D128" s="211">
        <f>D29</f>
        <v>1518.1899999999998</v>
      </c>
    </row>
    <row r="129" spans="1:4" ht="14.25" thickTop="1" thickBot="1" x14ac:dyDescent="0.25">
      <c r="A129" s="380"/>
      <c r="B129" s="380"/>
      <c r="C129" s="209" t="s">
        <v>314</v>
      </c>
      <c r="D129" s="211">
        <f>D85</f>
        <v>1611.91227995646</v>
      </c>
    </row>
    <row r="130" spans="1:4" ht="14.25" thickTop="1" thickBot="1" x14ac:dyDescent="0.25">
      <c r="A130" s="380"/>
      <c r="B130" s="380"/>
      <c r="C130" s="209" t="s">
        <v>300</v>
      </c>
      <c r="D130" s="211">
        <f>D99</f>
        <v>95.47</v>
      </c>
    </row>
    <row r="131" spans="1:4" ht="14.25" thickTop="1" thickBot="1" x14ac:dyDescent="0.25">
      <c r="A131" s="380"/>
      <c r="B131" s="380"/>
      <c r="C131" s="209" t="s">
        <v>315</v>
      </c>
      <c r="D131" s="211">
        <f>D118</f>
        <v>29.860000000000003</v>
      </c>
    </row>
    <row r="132" spans="1:4" ht="14.25" thickTop="1" thickBot="1" x14ac:dyDescent="0.25">
      <c r="A132" s="380"/>
      <c r="B132" s="380"/>
      <c r="C132" s="209" t="s">
        <v>316</v>
      </c>
      <c r="D132" s="211">
        <f>D126</f>
        <v>96.623122867283953</v>
      </c>
    </row>
    <row r="133" spans="1:4" ht="14.25" thickTop="1" thickBot="1" x14ac:dyDescent="0.25">
      <c r="A133" s="380"/>
      <c r="B133" s="380"/>
      <c r="C133" s="221" t="s">
        <v>301</v>
      </c>
      <c r="D133" s="211">
        <f>SUM(D128:D132)</f>
        <v>3352.0554028237439</v>
      </c>
    </row>
    <row r="134" spans="1:4" ht="14.25" thickTop="1" thickBot="1" x14ac:dyDescent="0.25">
      <c r="A134" s="381" t="s">
        <v>317</v>
      </c>
      <c r="B134" s="381"/>
      <c r="C134" s="209" t="s">
        <v>298</v>
      </c>
      <c r="D134" s="211">
        <f>D128</f>
        <v>1518.1899999999998</v>
      </c>
    </row>
    <row r="135" spans="1:4" ht="14.25" thickTop="1" thickBot="1" x14ac:dyDescent="0.25">
      <c r="A135" s="381"/>
      <c r="B135" s="381"/>
      <c r="C135" s="209" t="s">
        <v>314</v>
      </c>
      <c r="D135" s="211">
        <f>D129</f>
        <v>1611.91227995646</v>
      </c>
    </row>
    <row r="136" spans="1:4" ht="14.25" thickTop="1" thickBot="1" x14ac:dyDescent="0.25">
      <c r="A136" s="381"/>
      <c r="B136" s="381"/>
      <c r="C136" s="209" t="s">
        <v>300</v>
      </c>
      <c r="D136" s="211">
        <f>D130</f>
        <v>95.47</v>
      </c>
    </row>
    <row r="137" spans="1:4" ht="14.25" thickTop="1" thickBot="1" x14ac:dyDescent="0.25">
      <c r="A137" s="381"/>
      <c r="B137" s="381"/>
      <c r="C137" s="209" t="s">
        <v>315</v>
      </c>
      <c r="D137" s="211">
        <f>D131</f>
        <v>29.860000000000003</v>
      </c>
    </row>
    <row r="138" spans="1:4" ht="14.25" thickTop="1" thickBot="1" x14ac:dyDescent="0.25">
      <c r="A138" s="381"/>
      <c r="B138" s="381"/>
      <c r="C138" s="209" t="s">
        <v>316</v>
      </c>
      <c r="D138" s="211">
        <f>D132</f>
        <v>96.623122867283953</v>
      </c>
    </row>
    <row r="139" spans="1:4" ht="14.25" thickTop="1" thickBot="1" x14ac:dyDescent="0.25">
      <c r="A139" s="381"/>
      <c r="B139" s="381"/>
      <c r="C139" s="209" t="s">
        <v>318</v>
      </c>
      <c r="D139" s="211">
        <f>D145</f>
        <v>3.35</v>
      </c>
    </row>
    <row r="140" spans="1:4" ht="14.25" thickTop="1" thickBot="1" x14ac:dyDescent="0.25">
      <c r="A140" s="381"/>
      <c r="B140" s="381"/>
      <c r="C140" s="221" t="s">
        <v>301</v>
      </c>
      <c r="D140" s="223">
        <f>SUM(D134:D139)</f>
        <v>3355.4054028237438</v>
      </c>
    </row>
    <row r="141" spans="1:4" ht="13.5" thickTop="1" x14ac:dyDescent="0.2"/>
    <row r="142" spans="1:4" x14ac:dyDescent="0.2">
      <c r="A142" s="372" t="s">
        <v>319</v>
      </c>
      <c r="B142" s="372"/>
      <c r="C142" s="372"/>
      <c r="D142" s="372"/>
    </row>
    <row r="143" spans="1:4" ht="13.5" thickBot="1" x14ac:dyDescent="0.25"/>
    <row r="144" spans="1:4" ht="13.5" thickBot="1" x14ac:dyDescent="0.25">
      <c r="A144" s="213">
        <v>6</v>
      </c>
      <c r="B144" s="222" t="s">
        <v>215</v>
      </c>
      <c r="C144" s="214" t="s">
        <v>260</v>
      </c>
      <c r="D144" s="214" t="s">
        <v>251</v>
      </c>
    </row>
    <row r="145" spans="1:4" ht="13.5" thickBot="1" x14ac:dyDescent="0.25">
      <c r="A145" s="215" t="s">
        <v>222</v>
      </c>
      <c r="B145" s="217" t="s">
        <v>197</v>
      </c>
      <c r="C145" s="224">
        <f>'REGIÃO VII'!I44</f>
        <v>1E-3</v>
      </c>
      <c r="D145" s="195">
        <f>ROUND(D133*C145,2)</f>
        <v>3.35</v>
      </c>
    </row>
    <row r="146" spans="1:4" ht="13.5" thickBot="1" x14ac:dyDescent="0.25">
      <c r="A146" s="215" t="s">
        <v>224</v>
      </c>
      <c r="B146" s="217" t="s">
        <v>199</v>
      </c>
      <c r="C146" s="218">
        <f>'REGIÃO VII'!J44</f>
        <v>0</v>
      </c>
      <c r="D146" s="195">
        <f>ROUND(D140*C146,2)</f>
        <v>0</v>
      </c>
    </row>
    <row r="147" spans="1:4" ht="13.5" thickBot="1" x14ac:dyDescent="0.25">
      <c r="A147" s="382" t="s">
        <v>320</v>
      </c>
      <c r="B147" s="382"/>
      <c r="C147" s="382"/>
      <c r="D147" s="195">
        <f>D133+D145+D146</f>
        <v>3355.4054028237438</v>
      </c>
    </row>
    <row r="148" spans="1:4" ht="13.5" thickBot="1" x14ac:dyDescent="0.25">
      <c r="A148" s="382" t="s">
        <v>330</v>
      </c>
      <c r="B148" s="382"/>
      <c r="C148" s="382"/>
      <c r="D148" s="195">
        <f>ROUND(D147/(1-C149),2)</f>
        <v>3673.13</v>
      </c>
    </row>
    <row r="149" spans="1:4" ht="13.5" thickBot="1" x14ac:dyDescent="0.25">
      <c r="A149" s="215" t="s">
        <v>226</v>
      </c>
      <c r="B149" s="217" t="s">
        <v>198</v>
      </c>
      <c r="C149" s="224">
        <f>SUM(C150:C152)</f>
        <v>8.6499999999999994E-2</v>
      </c>
      <c r="D149" s="195"/>
    </row>
    <row r="150" spans="1:4" ht="13.5" thickBot="1" x14ac:dyDescent="0.25">
      <c r="A150" s="215"/>
      <c r="B150" s="217" t="s">
        <v>321</v>
      </c>
      <c r="C150" s="218">
        <v>6.4999999999999997E-3</v>
      </c>
      <c r="D150" s="195">
        <f>ROUND($D$148*C150,2)</f>
        <v>23.88</v>
      </c>
    </row>
    <row r="151" spans="1:4" ht="13.5" thickBot="1" x14ac:dyDescent="0.25">
      <c r="A151" s="215"/>
      <c r="B151" s="217" t="s">
        <v>322</v>
      </c>
      <c r="C151" s="218">
        <v>0.03</v>
      </c>
      <c r="D151" s="195">
        <f>ROUND($D$148*C151,2)</f>
        <v>110.19</v>
      </c>
    </row>
    <row r="152" spans="1:4" ht="13.5" thickBot="1" x14ac:dyDescent="0.25">
      <c r="A152" s="215"/>
      <c r="B152" s="217" t="s">
        <v>323</v>
      </c>
      <c r="C152" s="218">
        <v>0.05</v>
      </c>
      <c r="D152" s="195">
        <f>ROUND($D$148*C152,2)</f>
        <v>183.66</v>
      </c>
    </row>
    <row r="153" spans="1:4" ht="13.5" thickBot="1" x14ac:dyDescent="0.25">
      <c r="A153" s="373" t="s">
        <v>272</v>
      </c>
      <c r="B153" s="373"/>
      <c r="C153" s="219"/>
      <c r="D153" s="195">
        <f>SUM(D150:D152)+D145+D146</f>
        <v>321.08000000000004</v>
      </c>
    </row>
    <row r="154" spans="1:4" ht="24" customHeight="1" x14ac:dyDescent="0.2">
      <c r="A154" s="371" t="s">
        <v>344</v>
      </c>
      <c r="B154" s="371"/>
      <c r="C154" s="371"/>
      <c r="D154" s="371"/>
    </row>
    <row r="156" spans="1:4" x14ac:dyDescent="0.2">
      <c r="A156" s="372" t="s">
        <v>324</v>
      </c>
      <c r="B156" s="372"/>
      <c r="C156" s="372"/>
      <c r="D156" s="372"/>
    </row>
    <row r="157" spans="1:4" ht="13.5" thickBot="1" x14ac:dyDescent="0.25"/>
    <row r="158" spans="1:4" ht="13.5" thickBot="1" x14ac:dyDescent="0.25">
      <c r="A158" s="213"/>
      <c r="B158" s="373" t="s">
        <v>325</v>
      </c>
      <c r="C158" s="373"/>
      <c r="D158" s="214" t="s">
        <v>251</v>
      </c>
    </row>
    <row r="159" spans="1:4" ht="13.5" thickBot="1" x14ac:dyDescent="0.25">
      <c r="A159" s="225" t="s">
        <v>222</v>
      </c>
      <c r="B159" s="374" t="s">
        <v>248</v>
      </c>
      <c r="C159" s="374"/>
      <c r="D159" s="195">
        <f>D128</f>
        <v>1518.1899999999998</v>
      </c>
    </row>
    <row r="160" spans="1:4" ht="13.5" thickBot="1" x14ac:dyDescent="0.25">
      <c r="A160" s="225" t="s">
        <v>224</v>
      </c>
      <c r="B160" s="374" t="s">
        <v>254</v>
      </c>
      <c r="C160" s="374"/>
      <c r="D160" s="195">
        <f>D129</f>
        <v>1611.91227995646</v>
      </c>
    </row>
    <row r="161" spans="1:4" ht="13.5" thickBot="1" x14ac:dyDescent="0.25">
      <c r="A161" s="225" t="s">
        <v>226</v>
      </c>
      <c r="B161" s="374" t="s">
        <v>289</v>
      </c>
      <c r="C161" s="374"/>
      <c r="D161" s="195">
        <f>D130</f>
        <v>95.47</v>
      </c>
    </row>
    <row r="162" spans="1:4" ht="13.5" thickBot="1" x14ac:dyDescent="0.25">
      <c r="A162" s="225" t="s">
        <v>228</v>
      </c>
      <c r="B162" s="374" t="s">
        <v>302</v>
      </c>
      <c r="C162" s="374"/>
      <c r="D162" s="195">
        <f>D131</f>
        <v>29.860000000000003</v>
      </c>
    </row>
    <row r="163" spans="1:4" ht="13.5" thickBot="1" x14ac:dyDescent="0.25">
      <c r="A163" s="225" t="s">
        <v>230</v>
      </c>
      <c r="B163" s="374" t="s">
        <v>312</v>
      </c>
      <c r="C163" s="374"/>
      <c r="D163" s="195">
        <f>D132</f>
        <v>96.623122867283953</v>
      </c>
    </row>
    <row r="164" spans="1:4" ht="13.5" thickBot="1" x14ac:dyDescent="0.25">
      <c r="A164" s="373" t="s">
        <v>326</v>
      </c>
      <c r="B164" s="373"/>
      <c r="C164" s="373"/>
      <c r="D164" s="195">
        <f>SUM(D159:D163)</f>
        <v>3352.0554028237439</v>
      </c>
    </row>
    <row r="165" spans="1:4" ht="13.5" thickBot="1" x14ac:dyDescent="0.25">
      <c r="A165" s="225" t="s">
        <v>232</v>
      </c>
      <c r="B165" s="374" t="s">
        <v>327</v>
      </c>
      <c r="C165" s="374"/>
      <c r="D165" s="195">
        <f>D153</f>
        <v>321.08000000000004</v>
      </c>
    </row>
    <row r="166" spans="1:4" ht="13.5" thickBot="1" x14ac:dyDescent="0.25">
      <c r="A166" s="375" t="s">
        <v>328</v>
      </c>
      <c r="B166" s="375"/>
      <c r="C166" s="375"/>
      <c r="D166" s="232">
        <f>D164+D165</f>
        <v>3673.1354028237438</v>
      </c>
    </row>
    <row r="167" spans="1:4" ht="14.25" thickTop="1" thickBot="1" x14ac:dyDescent="0.25">
      <c r="A167" s="370" t="s">
        <v>329</v>
      </c>
      <c r="B167" s="370"/>
      <c r="C167" s="370"/>
      <c r="D167" s="247">
        <f>D146</f>
        <v>0</v>
      </c>
    </row>
    <row r="168" spans="1:4" ht="13.5" thickTop="1" x14ac:dyDescent="0.2"/>
    <row r="169" spans="1:4" ht="29.25" customHeight="1" x14ac:dyDescent="0.2">
      <c r="A169" s="366" t="s">
        <v>348</v>
      </c>
      <c r="B169" s="366"/>
      <c r="C169" s="366"/>
      <c r="D169" s="366"/>
    </row>
    <row r="170" spans="1:4" ht="90.75" customHeight="1" x14ac:dyDescent="0.2">
      <c r="A170" s="367"/>
      <c r="B170" s="367"/>
      <c r="C170" s="367"/>
      <c r="D170" s="367"/>
    </row>
    <row r="171" spans="1:4" x14ac:dyDescent="0.2">
      <c r="A171" s="417"/>
      <c r="B171" s="417"/>
      <c r="C171" s="417"/>
      <c r="D171" s="417"/>
    </row>
    <row r="172" spans="1:4" x14ac:dyDescent="0.2">
      <c r="A172" s="368" t="s">
        <v>554</v>
      </c>
      <c r="B172" s="368"/>
      <c r="C172" s="368"/>
      <c r="D172" s="368"/>
    </row>
    <row r="173" spans="1:4" ht="14.25" x14ac:dyDescent="0.2">
      <c r="A173" s="369" t="s">
        <v>390</v>
      </c>
      <c r="B173" s="369"/>
      <c r="C173" s="369"/>
      <c r="D173" s="369"/>
    </row>
    <row r="174" spans="1:4" ht="14.25" x14ac:dyDescent="0.2">
      <c r="A174" s="369" t="s">
        <v>555</v>
      </c>
      <c r="B174" s="369"/>
      <c r="C174" s="369"/>
      <c r="D174" s="369"/>
    </row>
    <row r="175" spans="1:4" ht="14.25" x14ac:dyDescent="0.2">
      <c r="A175" s="369" t="s">
        <v>556</v>
      </c>
      <c r="B175" s="369"/>
      <c r="C175" s="369"/>
      <c r="D175" s="369"/>
    </row>
    <row r="176" spans="1:4" ht="14.25" x14ac:dyDescent="0.2">
      <c r="A176" s="369" t="s">
        <v>557</v>
      </c>
      <c r="B176" s="369"/>
      <c r="C176" s="369"/>
      <c r="D176" s="369"/>
    </row>
    <row r="177" spans="1:4" ht="14.25" x14ac:dyDescent="0.2">
      <c r="A177" s="369" t="s">
        <v>558</v>
      </c>
      <c r="B177" s="369"/>
      <c r="C177" s="369"/>
      <c r="D177" s="369"/>
    </row>
    <row r="178" spans="1:4" ht="14.25" x14ac:dyDescent="0.2">
      <c r="A178" s="369" t="s">
        <v>389</v>
      </c>
      <c r="B178" s="369"/>
      <c r="C178" s="369"/>
      <c r="D178" s="369"/>
    </row>
  </sheetData>
  <mergeCells count="100">
    <mergeCell ref="A178:D178"/>
    <mergeCell ref="C8:D8"/>
    <mergeCell ref="A172:D172"/>
    <mergeCell ref="A173:D173"/>
    <mergeCell ref="A174:D174"/>
    <mergeCell ref="A175:D175"/>
    <mergeCell ref="A22:D22"/>
    <mergeCell ref="C9:D9"/>
    <mergeCell ref="C10:D10"/>
    <mergeCell ref="C11:D11"/>
    <mergeCell ref="C12:D12"/>
    <mergeCell ref="C13:D13"/>
    <mergeCell ref="C14:D14"/>
    <mergeCell ref="C15:D15"/>
    <mergeCell ref="C16:D16"/>
    <mergeCell ref="C17:D17"/>
    <mergeCell ref="A1:D1"/>
    <mergeCell ref="A2:D2"/>
    <mergeCell ref="A3:D3"/>
    <mergeCell ref="A5:D5"/>
    <mergeCell ref="C7:D7"/>
    <mergeCell ref="C18:D18"/>
    <mergeCell ref="C19:D19"/>
    <mergeCell ref="A44:C44"/>
    <mergeCell ref="B23:C23"/>
    <mergeCell ref="B24:C24"/>
    <mergeCell ref="B25:C25"/>
    <mergeCell ref="B26:C26"/>
    <mergeCell ref="B27:C27"/>
    <mergeCell ref="A29:C29"/>
    <mergeCell ref="A30:D30"/>
    <mergeCell ref="A31:D31"/>
    <mergeCell ref="A33:D33"/>
    <mergeCell ref="A35:B36"/>
    <mergeCell ref="A38:D38"/>
    <mergeCell ref="B70:C70"/>
    <mergeCell ref="A45:D45"/>
    <mergeCell ref="A47:B49"/>
    <mergeCell ref="A51:D51"/>
    <mergeCell ref="A62:B62"/>
    <mergeCell ref="A63:D63"/>
    <mergeCell ref="A64:D64"/>
    <mergeCell ref="A65:D65"/>
    <mergeCell ref="A66:D66"/>
    <mergeCell ref="B67:C67"/>
    <mergeCell ref="B68:C68"/>
    <mergeCell ref="B69:C69"/>
    <mergeCell ref="B83:C83"/>
    <mergeCell ref="B71:C71"/>
    <mergeCell ref="B72:C72"/>
    <mergeCell ref="B73:C73"/>
    <mergeCell ref="B74:C74"/>
    <mergeCell ref="B75:C75"/>
    <mergeCell ref="B76:C76"/>
    <mergeCell ref="A77:C77"/>
    <mergeCell ref="A78:D78"/>
    <mergeCell ref="A80:D80"/>
    <mergeCell ref="B81:C81"/>
    <mergeCell ref="B82:C82"/>
    <mergeCell ref="A119:D119"/>
    <mergeCell ref="B84:C84"/>
    <mergeCell ref="A85:C85"/>
    <mergeCell ref="A87:B89"/>
    <mergeCell ref="A91:D91"/>
    <mergeCell ref="A99:C99"/>
    <mergeCell ref="A100:D100"/>
    <mergeCell ref="A102:B106"/>
    <mergeCell ref="A107:D107"/>
    <mergeCell ref="A109:D109"/>
    <mergeCell ref="A110:D110"/>
    <mergeCell ref="A118:B118"/>
    <mergeCell ref="A153:B153"/>
    <mergeCell ref="A121:D121"/>
    <mergeCell ref="B122:C122"/>
    <mergeCell ref="B123:C123"/>
    <mergeCell ref="B124:C124"/>
    <mergeCell ref="B125:C125"/>
    <mergeCell ref="A126:C126"/>
    <mergeCell ref="A128:B133"/>
    <mergeCell ref="A134:B140"/>
    <mergeCell ref="A142:D142"/>
    <mergeCell ref="A147:C147"/>
    <mergeCell ref="A148:C148"/>
    <mergeCell ref="A167:C167"/>
    <mergeCell ref="A154:D154"/>
    <mergeCell ref="A156:D156"/>
    <mergeCell ref="B158:C158"/>
    <mergeCell ref="B159:C159"/>
    <mergeCell ref="B160:C160"/>
    <mergeCell ref="B161:C161"/>
    <mergeCell ref="B162:C162"/>
    <mergeCell ref="B163:C163"/>
    <mergeCell ref="A164:C164"/>
    <mergeCell ref="B165:C165"/>
    <mergeCell ref="A166:C166"/>
    <mergeCell ref="A169:D169"/>
    <mergeCell ref="A170:D170"/>
    <mergeCell ref="A171:D171"/>
    <mergeCell ref="A176:D176"/>
    <mergeCell ref="A177:D177"/>
  </mergeCells>
  <pageMargins left="0.51181102362204722" right="0.51181102362204722" top="0.98425196850393704" bottom="0.19685039370078741" header="0.11811023622047245" footer="0.11811023622047245"/>
  <pageSetup paperSize="9" scale="87" fitToHeight="0" orientation="portrait" r:id="rId1"/>
  <headerFooter>
    <oddHeader>&amp;C&amp;G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166D27-15D5-476B-B039-633659A9FEEB}">
  <dimension ref="A1:E24"/>
  <sheetViews>
    <sheetView view="pageBreakPreview" topLeftCell="A8" zoomScaleNormal="100" zoomScaleSheetLayoutView="100" workbookViewId="0">
      <selection activeCell="N23" sqref="N23"/>
    </sheetView>
  </sheetViews>
  <sheetFormatPr defaultRowHeight="15" x14ac:dyDescent="0.25"/>
  <cols>
    <col min="1" max="1" width="6.7109375" bestFit="1" customWidth="1"/>
    <col min="2" max="2" width="28.42578125" customWidth="1"/>
    <col min="3" max="3" width="17.5703125" bestFit="1" customWidth="1"/>
    <col min="4" max="4" width="13.7109375" bestFit="1" customWidth="1"/>
    <col min="5" max="5" width="17.42578125" bestFit="1" customWidth="1"/>
  </cols>
  <sheetData>
    <row r="1" spans="1:5" x14ac:dyDescent="0.25">
      <c r="A1" s="420" t="s">
        <v>392</v>
      </c>
      <c r="B1" s="420"/>
      <c r="C1" s="420"/>
      <c r="D1" s="420"/>
      <c r="E1" s="420"/>
    </row>
    <row r="2" spans="1:5" x14ac:dyDescent="0.25">
      <c r="A2" s="268" t="s">
        <v>370</v>
      </c>
      <c r="B2" s="254" t="s">
        <v>393</v>
      </c>
      <c r="C2" s="255" t="s">
        <v>394</v>
      </c>
      <c r="D2" s="255" t="s">
        <v>395</v>
      </c>
      <c r="E2" s="255" t="s">
        <v>396</v>
      </c>
    </row>
    <row r="3" spans="1:5" ht="38.25" x14ac:dyDescent="0.25">
      <c r="A3" s="269">
        <v>1</v>
      </c>
      <c r="B3" s="270" t="s">
        <v>397</v>
      </c>
      <c r="C3" s="258">
        <v>5</v>
      </c>
      <c r="D3" s="259">
        <v>25.5</v>
      </c>
      <c r="E3" s="259">
        <f>SUM(D3*C3)</f>
        <v>127.5</v>
      </c>
    </row>
    <row r="4" spans="1:5" ht="38.25" x14ac:dyDescent="0.25">
      <c r="A4" s="269">
        <v>2</v>
      </c>
      <c r="B4" s="270" t="s">
        <v>398</v>
      </c>
      <c r="C4" s="258">
        <v>5</v>
      </c>
      <c r="D4" s="259">
        <v>58.9</v>
      </c>
      <c r="E4" s="259">
        <f t="shared" ref="E4:E8" si="0">SUM(D4*C4)</f>
        <v>294.5</v>
      </c>
    </row>
    <row r="5" spans="1:5" ht="51" x14ac:dyDescent="0.25">
      <c r="A5" s="269">
        <v>3</v>
      </c>
      <c r="B5" s="270" t="s">
        <v>399</v>
      </c>
      <c r="C5" s="258">
        <v>2</v>
      </c>
      <c r="D5" s="259">
        <v>52.3</v>
      </c>
      <c r="E5" s="259">
        <f t="shared" si="0"/>
        <v>104.6</v>
      </c>
    </row>
    <row r="6" spans="1:5" x14ac:dyDescent="0.25">
      <c r="A6" s="271">
        <v>4</v>
      </c>
      <c r="B6" s="272" t="s">
        <v>400</v>
      </c>
      <c r="C6" s="273">
        <v>5</v>
      </c>
      <c r="D6" s="259">
        <v>7.5</v>
      </c>
      <c r="E6" s="259">
        <f t="shared" si="0"/>
        <v>37.5</v>
      </c>
    </row>
    <row r="7" spans="1:5" ht="51" x14ac:dyDescent="0.25">
      <c r="A7" s="269">
        <v>5</v>
      </c>
      <c r="B7" s="270" t="s">
        <v>401</v>
      </c>
      <c r="C7" s="258">
        <v>1</v>
      </c>
      <c r="D7" s="259">
        <v>2.2999999999999998</v>
      </c>
      <c r="E7" s="259">
        <f t="shared" si="0"/>
        <v>2.2999999999999998</v>
      </c>
    </row>
    <row r="8" spans="1:5" x14ac:dyDescent="0.25">
      <c r="A8" s="271">
        <v>6</v>
      </c>
      <c r="B8" s="272" t="s">
        <v>402</v>
      </c>
      <c r="C8" s="273">
        <v>12</v>
      </c>
      <c r="D8" s="258">
        <v>1.32</v>
      </c>
      <c r="E8" s="259">
        <f t="shared" si="0"/>
        <v>15.84</v>
      </c>
    </row>
    <row r="9" spans="1:5" ht="15.75" thickBot="1" x14ac:dyDescent="0.3">
      <c r="A9" s="418" t="s">
        <v>403</v>
      </c>
      <c r="B9" s="418"/>
      <c r="C9" s="418"/>
      <c r="D9" s="418"/>
      <c r="E9" s="274">
        <f>SUM(E3:E8)</f>
        <v>582.24</v>
      </c>
    </row>
    <row r="10" spans="1:5" ht="15.75" thickBot="1" x14ac:dyDescent="0.3">
      <c r="A10" s="418" t="s">
        <v>404</v>
      </c>
      <c r="B10" s="418"/>
      <c r="C10" s="418"/>
      <c r="D10" s="419"/>
      <c r="E10" s="261">
        <f>SUM(E9/12)</f>
        <v>48.52</v>
      </c>
    </row>
    <row r="12" spans="1:5" x14ac:dyDescent="0.25">
      <c r="A12" s="421" t="s">
        <v>405</v>
      </c>
      <c r="B12" s="421"/>
      <c r="C12" s="421"/>
      <c r="D12" s="421"/>
      <c r="E12" s="421"/>
    </row>
    <row r="13" spans="1:5" x14ac:dyDescent="0.25">
      <c r="A13" s="275" t="s">
        <v>370</v>
      </c>
      <c r="B13" s="258" t="s">
        <v>393</v>
      </c>
      <c r="C13" s="276" t="s">
        <v>394</v>
      </c>
      <c r="D13" s="276" t="s">
        <v>395</v>
      </c>
      <c r="E13" s="276" t="s">
        <v>396</v>
      </c>
    </row>
    <row r="14" spans="1:5" ht="39" x14ac:dyDescent="0.25">
      <c r="A14" s="269">
        <v>1</v>
      </c>
      <c r="B14" s="277" t="s">
        <v>406</v>
      </c>
      <c r="C14" s="259">
        <v>5</v>
      </c>
      <c r="D14" s="259">
        <v>25</v>
      </c>
      <c r="E14" s="259">
        <f>SUM(D14*C14)</f>
        <v>125</v>
      </c>
    </row>
    <row r="15" spans="1:5" ht="30.75" customHeight="1" x14ac:dyDescent="0.25">
      <c r="A15" s="269">
        <v>2</v>
      </c>
      <c r="B15" s="278" t="s">
        <v>407</v>
      </c>
      <c r="C15" s="259">
        <v>5</v>
      </c>
      <c r="D15" s="259">
        <v>58.9</v>
      </c>
      <c r="E15" s="259">
        <f t="shared" ref="E15:E22" si="1">SUM(D15*C15)</f>
        <v>294.5</v>
      </c>
    </row>
    <row r="16" spans="1:5" ht="51" x14ac:dyDescent="0.25">
      <c r="A16" s="269">
        <v>3</v>
      </c>
      <c r="B16" s="278" t="s">
        <v>408</v>
      </c>
      <c r="C16" s="259">
        <v>2</v>
      </c>
      <c r="D16" s="259">
        <v>52.3</v>
      </c>
      <c r="E16" s="259">
        <f t="shared" si="1"/>
        <v>104.6</v>
      </c>
    </row>
    <row r="17" spans="1:5" x14ac:dyDescent="0.25">
      <c r="A17" s="269">
        <v>4</v>
      </c>
      <c r="B17" s="278" t="s">
        <v>409</v>
      </c>
      <c r="C17" s="259">
        <v>5</v>
      </c>
      <c r="D17" s="259">
        <v>7.5</v>
      </c>
      <c r="E17" s="259">
        <f t="shared" si="1"/>
        <v>37.5</v>
      </c>
    </row>
    <row r="18" spans="1:5" ht="63.75" x14ac:dyDescent="0.25">
      <c r="A18" s="258">
        <v>5</v>
      </c>
      <c r="B18" s="278" t="s">
        <v>410</v>
      </c>
      <c r="C18" s="259">
        <v>1</v>
      </c>
      <c r="D18" s="259">
        <v>2.2999999999999998</v>
      </c>
      <c r="E18" s="259">
        <f t="shared" si="1"/>
        <v>2.2999999999999998</v>
      </c>
    </row>
    <row r="19" spans="1:5" s="260" customFormat="1" ht="51" x14ac:dyDescent="0.25">
      <c r="A19" s="279">
        <v>6</v>
      </c>
      <c r="B19" s="278" t="s">
        <v>411</v>
      </c>
      <c r="C19" s="259">
        <v>4</v>
      </c>
      <c r="D19" s="259">
        <v>21.3</v>
      </c>
      <c r="E19" s="259">
        <f t="shared" si="1"/>
        <v>85.2</v>
      </c>
    </row>
    <row r="20" spans="1:5" x14ac:dyDescent="0.25">
      <c r="A20" s="269">
        <v>7</v>
      </c>
      <c r="B20" s="278" t="s">
        <v>412</v>
      </c>
      <c r="C20" s="259">
        <v>4</v>
      </c>
      <c r="D20" s="259">
        <v>28.6</v>
      </c>
      <c r="E20" s="259">
        <f t="shared" si="1"/>
        <v>114.4</v>
      </c>
    </row>
    <row r="21" spans="1:5" x14ac:dyDescent="0.25">
      <c r="A21" s="269">
        <v>8</v>
      </c>
      <c r="B21" s="278" t="s">
        <v>413</v>
      </c>
      <c r="C21" s="259">
        <v>12</v>
      </c>
      <c r="D21" s="259">
        <v>5.3</v>
      </c>
      <c r="E21" s="259">
        <f t="shared" si="1"/>
        <v>63.599999999999994</v>
      </c>
    </row>
    <row r="22" spans="1:5" x14ac:dyDescent="0.25">
      <c r="A22" s="258">
        <v>9</v>
      </c>
      <c r="B22" s="278" t="s">
        <v>414</v>
      </c>
      <c r="C22" s="259">
        <v>4</v>
      </c>
      <c r="D22" s="259">
        <v>18.3</v>
      </c>
      <c r="E22" s="259">
        <f t="shared" si="1"/>
        <v>73.2</v>
      </c>
    </row>
    <row r="23" spans="1:5" ht="15.75" thickBot="1" x14ac:dyDescent="0.3">
      <c r="A23" s="418" t="s">
        <v>403</v>
      </c>
      <c r="B23" s="418"/>
      <c r="C23" s="418"/>
      <c r="D23" s="418"/>
      <c r="E23" s="274">
        <f>SUM(E14:E22)</f>
        <v>900.30000000000007</v>
      </c>
    </row>
    <row r="24" spans="1:5" ht="15.75" thickBot="1" x14ac:dyDescent="0.3">
      <c r="A24" s="418" t="s">
        <v>415</v>
      </c>
      <c r="B24" s="418"/>
      <c r="C24" s="418"/>
      <c r="D24" s="419"/>
      <c r="E24" s="261">
        <f>SUM(E23/12)</f>
        <v>75.025000000000006</v>
      </c>
    </row>
  </sheetData>
  <mergeCells count="6">
    <mergeCell ref="A24:D24"/>
    <mergeCell ref="A1:E1"/>
    <mergeCell ref="A9:D9"/>
    <mergeCell ref="A10:D10"/>
    <mergeCell ref="A12:E12"/>
    <mergeCell ref="A23:D23"/>
  </mergeCells>
  <pageMargins left="0.511811024" right="0.511811024" top="0.78740157499999996" bottom="0.78740157499999996" header="0.31496062000000002" footer="0.31496062000000002"/>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65F35C-8810-4CB9-A99E-2B7251EC6D52}">
  <sheetPr>
    <tabColor rgb="FF00B0F0"/>
  </sheetPr>
  <dimension ref="A1:J111"/>
  <sheetViews>
    <sheetView view="pageBreakPreview" topLeftCell="A37" zoomScale="85" zoomScaleNormal="55" zoomScaleSheetLayoutView="85" workbookViewId="0">
      <selection activeCell="H17" sqref="H17"/>
    </sheetView>
  </sheetViews>
  <sheetFormatPr defaultRowHeight="15" x14ac:dyDescent="0.25"/>
  <cols>
    <col min="1" max="1" width="6.5703125" bestFit="1" customWidth="1"/>
    <col min="2" max="2" width="46.7109375" customWidth="1"/>
    <col min="3" max="3" width="28.28515625" customWidth="1"/>
    <col min="4" max="4" width="22" style="250" customWidth="1"/>
    <col min="5" max="5" width="31.7109375" style="250" customWidth="1"/>
    <col min="6" max="6" width="15" customWidth="1"/>
    <col min="7" max="12" width="30.140625" customWidth="1"/>
  </cols>
  <sheetData>
    <row r="1" spans="1:5" x14ac:dyDescent="0.25">
      <c r="A1" s="426" t="s">
        <v>416</v>
      </c>
      <c r="B1" s="426"/>
      <c r="C1" s="426"/>
      <c r="D1" s="426"/>
      <c r="E1" s="426"/>
    </row>
    <row r="2" spans="1:5" x14ac:dyDescent="0.25">
      <c r="A2" s="280" t="s">
        <v>370</v>
      </c>
      <c r="B2" s="281" t="s">
        <v>393</v>
      </c>
      <c r="C2" s="282" t="s">
        <v>417</v>
      </c>
      <c r="D2" s="282" t="s">
        <v>418</v>
      </c>
      <c r="E2" s="282" t="s">
        <v>419</v>
      </c>
    </row>
    <row r="3" spans="1:5" x14ac:dyDescent="0.25">
      <c r="A3" s="281">
        <v>1</v>
      </c>
      <c r="B3" s="282" t="s">
        <v>420</v>
      </c>
      <c r="C3" s="281">
        <v>0.94</v>
      </c>
      <c r="D3" s="283">
        <v>15.28</v>
      </c>
      <c r="E3" s="283">
        <f>SUM(D3*C3)</f>
        <v>14.363199999999999</v>
      </c>
    </row>
    <row r="4" spans="1:5" x14ac:dyDescent="0.25">
      <c r="A4" s="281">
        <v>2</v>
      </c>
      <c r="B4" s="281" t="s">
        <v>421</v>
      </c>
      <c r="C4" s="281">
        <v>1.19</v>
      </c>
      <c r="D4" s="283">
        <v>7.97</v>
      </c>
      <c r="E4" s="283">
        <f t="shared" ref="E4:E36" si="0">SUM(D4*C4)</f>
        <v>9.4842999999999993</v>
      </c>
    </row>
    <row r="5" spans="1:5" x14ac:dyDescent="0.25">
      <c r="A5" s="281">
        <v>3</v>
      </c>
      <c r="B5" s="281" t="s">
        <v>422</v>
      </c>
      <c r="C5" s="281">
        <v>0.27</v>
      </c>
      <c r="D5" s="283">
        <v>9.99</v>
      </c>
      <c r="E5" s="283">
        <f t="shared" si="0"/>
        <v>2.6973000000000003</v>
      </c>
    </row>
    <row r="6" spans="1:5" x14ac:dyDescent="0.25">
      <c r="A6" s="281">
        <v>4</v>
      </c>
      <c r="B6" s="282" t="s">
        <v>423</v>
      </c>
      <c r="C6" s="281">
        <v>0.21</v>
      </c>
      <c r="D6" s="283">
        <v>6.9359999999999999</v>
      </c>
      <c r="E6" s="283">
        <f t="shared" si="0"/>
        <v>1.4565599999999999</v>
      </c>
    </row>
    <row r="7" spans="1:5" x14ac:dyDescent="0.25">
      <c r="A7" s="281">
        <v>5</v>
      </c>
      <c r="B7" s="281" t="s">
        <v>424</v>
      </c>
      <c r="C7" s="281">
        <v>0.25</v>
      </c>
      <c r="D7" s="283">
        <v>69.930000000000007</v>
      </c>
      <c r="E7" s="283">
        <f t="shared" si="0"/>
        <v>17.482500000000002</v>
      </c>
    </row>
    <row r="8" spans="1:5" x14ac:dyDescent="0.25">
      <c r="A8" s="281">
        <v>6</v>
      </c>
      <c r="B8" s="281" t="s">
        <v>425</v>
      </c>
      <c r="C8" s="281">
        <v>0.51</v>
      </c>
      <c r="D8" s="283">
        <v>22.68</v>
      </c>
      <c r="E8" s="283">
        <f t="shared" si="0"/>
        <v>11.566800000000001</v>
      </c>
    </row>
    <row r="9" spans="1:5" x14ac:dyDescent="0.25">
      <c r="A9" s="281">
        <v>7</v>
      </c>
      <c r="B9" s="282" t="s">
        <v>426</v>
      </c>
      <c r="C9" s="281">
        <v>0.83</v>
      </c>
      <c r="D9" s="283">
        <v>22.59</v>
      </c>
      <c r="E9" s="283">
        <f t="shared" si="0"/>
        <v>18.749700000000001</v>
      </c>
    </row>
    <row r="10" spans="1:5" x14ac:dyDescent="0.25">
      <c r="A10" s="281">
        <v>8</v>
      </c>
      <c r="B10" s="281" t="s">
        <v>427</v>
      </c>
      <c r="C10" s="281">
        <v>0.16</v>
      </c>
      <c r="D10" s="283">
        <v>2.57</v>
      </c>
      <c r="E10" s="283">
        <f t="shared" si="0"/>
        <v>0.41120000000000001</v>
      </c>
    </row>
    <row r="11" spans="1:5" x14ac:dyDescent="0.25">
      <c r="A11" s="281">
        <v>9</v>
      </c>
      <c r="B11" s="281" t="s">
        <v>428</v>
      </c>
      <c r="C11" s="281">
        <v>1.18</v>
      </c>
      <c r="D11" s="283">
        <v>3.55</v>
      </c>
      <c r="E11" s="283">
        <f t="shared" si="0"/>
        <v>4.1889999999999992</v>
      </c>
    </row>
    <row r="12" spans="1:5" x14ac:dyDescent="0.25">
      <c r="A12" s="281">
        <v>10</v>
      </c>
      <c r="B12" s="282" t="s">
        <v>429</v>
      </c>
      <c r="C12" s="281">
        <v>0.47</v>
      </c>
      <c r="D12" s="283">
        <v>42.8</v>
      </c>
      <c r="E12" s="283">
        <f t="shared" si="0"/>
        <v>20.115999999999996</v>
      </c>
    </row>
    <row r="13" spans="1:5" x14ac:dyDescent="0.25">
      <c r="A13" s="281">
        <v>11</v>
      </c>
      <c r="B13" s="282" t="s">
        <v>430</v>
      </c>
      <c r="C13" s="281">
        <v>0.86</v>
      </c>
      <c r="D13" s="283">
        <v>22.8</v>
      </c>
      <c r="E13" s="283">
        <f t="shared" si="0"/>
        <v>19.608000000000001</v>
      </c>
    </row>
    <row r="14" spans="1:5" x14ac:dyDescent="0.25">
      <c r="A14" s="281">
        <v>12</v>
      </c>
      <c r="B14" s="281" t="s">
        <v>431</v>
      </c>
      <c r="C14" s="281">
        <v>0.79</v>
      </c>
      <c r="D14" s="283">
        <v>4.9000000000000004</v>
      </c>
      <c r="E14" s="283">
        <f t="shared" si="0"/>
        <v>3.8710000000000004</v>
      </c>
    </row>
    <row r="15" spans="1:5" x14ac:dyDescent="0.25">
      <c r="A15" s="281">
        <v>13</v>
      </c>
      <c r="B15" s="281" t="s">
        <v>432</v>
      </c>
      <c r="C15" s="281">
        <v>0.44</v>
      </c>
      <c r="D15" s="283">
        <v>4.37</v>
      </c>
      <c r="E15" s="283">
        <f t="shared" si="0"/>
        <v>1.9228000000000001</v>
      </c>
    </row>
    <row r="16" spans="1:5" x14ac:dyDescent="0.25">
      <c r="A16" s="281">
        <v>14</v>
      </c>
      <c r="B16" s="281" t="s">
        <v>433</v>
      </c>
      <c r="C16" s="281">
        <v>0.73</v>
      </c>
      <c r="D16" s="283">
        <v>5.9</v>
      </c>
      <c r="E16" s="283">
        <f t="shared" si="0"/>
        <v>4.3070000000000004</v>
      </c>
    </row>
    <row r="17" spans="1:5" x14ac:dyDescent="0.25">
      <c r="A17" s="281">
        <v>15</v>
      </c>
      <c r="B17" s="281" t="s">
        <v>434</v>
      </c>
      <c r="C17" s="281">
        <v>0.38</v>
      </c>
      <c r="D17" s="283">
        <v>5.3</v>
      </c>
      <c r="E17" s="283">
        <f t="shared" si="0"/>
        <v>2.0139999999999998</v>
      </c>
    </row>
    <row r="18" spans="1:5" x14ac:dyDescent="0.25">
      <c r="A18" s="281">
        <v>16</v>
      </c>
      <c r="B18" s="281" t="s">
        <v>435</v>
      </c>
      <c r="C18" s="281">
        <v>2.0299999999999998</v>
      </c>
      <c r="D18" s="283">
        <v>12.94</v>
      </c>
      <c r="E18" s="283">
        <f t="shared" si="0"/>
        <v>26.268199999999997</v>
      </c>
    </row>
    <row r="19" spans="1:5" x14ac:dyDescent="0.25">
      <c r="A19" s="281">
        <v>17</v>
      </c>
      <c r="B19" s="284" t="s">
        <v>436</v>
      </c>
      <c r="C19" s="281">
        <v>1.21</v>
      </c>
      <c r="D19" s="283">
        <v>2.9</v>
      </c>
      <c r="E19" s="283">
        <f t="shared" si="0"/>
        <v>3.5089999999999999</v>
      </c>
    </row>
    <row r="20" spans="1:5" ht="38.25" x14ac:dyDescent="0.25">
      <c r="A20" s="281">
        <v>18</v>
      </c>
      <c r="B20" s="282" t="s">
        <v>437</v>
      </c>
      <c r="C20" s="281">
        <v>1.37</v>
      </c>
      <c r="D20" s="283">
        <v>18.5</v>
      </c>
      <c r="E20" s="283">
        <f>SUM(D20*C20)</f>
        <v>25.345000000000002</v>
      </c>
    </row>
    <row r="21" spans="1:5" ht="38.25" x14ac:dyDescent="0.25">
      <c r="A21" s="281">
        <v>19</v>
      </c>
      <c r="B21" s="282" t="s">
        <v>438</v>
      </c>
      <c r="C21" s="281">
        <v>2.98</v>
      </c>
      <c r="D21" s="283">
        <v>41.28</v>
      </c>
      <c r="E21" s="283">
        <f t="shared" si="0"/>
        <v>123.01440000000001</v>
      </c>
    </row>
    <row r="22" spans="1:5" ht="38.25" x14ac:dyDescent="0.25">
      <c r="A22" s="281">
        <v>20</v>
      </c>
      <c r="B22" s="282" t="s">
        <v>439</v>
      </c>
      <c r="C22" s="281">
        <v>0.76</v>
      </c>
      <c r="D22" s="283">
        <v>23.9</v>
      </c>
      <c r="E22" s="283">
        <f t="shared" si="0"/>
        <v>18.163999999999998</v>
      </c>
    </row>
    <row r="23" spans="1:5" ht="38.25" x14ac:dyDescent="0.25">
      <c r="A23" s="281">
        <v>21</v>
      </c>
      <c r="B23" s="282" t="s">
        <v>440</v>
      </c>
      <c r="C23" s="281">
        <v>2.09</v>
      </c>
      <c r="D23" s="283">
        <v>34.299999999999997</v>
      </c>
      <c r="E23" s="283">
        <f t="shared" si="0"/>
        <v>71.686999999999983</v>
      </c>
    </row>
    <row r="24" spans="1:5" ht="38.25" x14ac:dyDescent="0.25">
      <c r="A24" s="281">
        <v>22</v>
      </c>
      <c r="B24" s="282" t="s">
        <v>441</v>
      </c>
      <c r="C24" s="281">
        <v>7.23</v>
      </c>
      <c r="D24" s="283">
        <v>22.2</v>
      </c>
      <c r="E24" s="283">
        <f t="shared" si="0"/>
        <v>160.506</v>
      </c>
    </row>
    <row r="25" spans="1:5" x14ac:dyDescent="0.25">
      <c r="A25" s="281">
        <v>23</v>
      </c>
      <c r="B25" s="282" t="s">
        <v>442</v>
      </c>
      <c r="C25" s="281">
        <v>4.34</v>
      </c>
      <c r="D25" s="283">
        <v>3.6</v>
      </c>
      <c r="E25" s="283">
        <f t="shared" si="0"/>
        <v>15.624000000000001</v>
      </c>
    </row>
    <row r="26" spans="1:5" x14ac:dyDescent="0.25">
      <c r="A26" s="281">
        <v>25</v>
      </c>
      <c r="B26" s="282" t="s">
        <v>443</v>
      </c>
      <c r="C26" s="281">
        <v>0.16</v>
      </c>
      <c r="D26" s="283">
        <v>48.22</v>
      </c>
      <c r="E26" s="283">
        <f t="shared" si="0"/>
        <v>7.7152000000000003</v>
      </c>
    </row>
    <row r="27" spans="1:5" x14ac:dyDescent="0.25">
      <c r="A27" s="281">
        <v>26</v>
      </c>
      <c r="B27" s="281" t="s">
        <v>444</v>
      </c>
      <c r="C27" s="281">
        <v>0.37</v>
      </c>
      <c r="D27" s="283">
        <v>7.5</v>
      </c>
      <c r="E27" s="283">
        <f t="shared" si="0"/>
        <v>2.7749999999999999</v>
      </c>
    </row>
    <row r="28" spans="1:5" x14ac:dyDescent="0.25">
      <c r="A28" s="281">
        <v>27</v>
      </c>
      <c r="B28" s="281" t="s">
        <v>445</v>
      </c>
      <c r="C28" s="281">
        <v>0.71</v>
      </c>
      <c r="D28" s="283">
        <v>11.21</v>
      </c>
      <c r="E28" s="283">
        <f t="shared" si="0"/>
        <v>7.9591000000000003</v>
      </c>
    </row>
    <row r="29" spans="1:5" ht="25.5" x14ac:dyDescent="0.25">
      <c r="A29" s="281">
        <v>28</v>
      </c>
      <c r="B29" s="282" t="s">
        <v>446</v>
      </c>
      <c r="C29" s="281">
        <v>0.59</v>
      </c>
      <c r="D29" s="283">
        <v>39.28</v>
      </c>
      <c r="E29" s="283">
        <f t="shared" si="0"/>
        <v>23.1752</v>
      </c>
    </row>
    <row r="30" spans="1:5" x14ac:dyDescent="0.25">
      <c r="A30" s="281">
        <v>29</v>
      </c>
      <c r="B30" s="281" t="s">
        <v>447</v>
      </c>
      <c r="C30" s="281">
        <v>0.17</v>
      </c>
      <c r="D30" s="283">
        <v>6.5</v>
      </c>
      <c r="E30" s="283">
        <f t="shared" si="0"/>
        <v>1.105</v>
      </c>
    </row>
    <row r="31" spans="1:5" x14ac:dyDescent="0.25">
      <c r="A31" s="281">
        <v>30</v>
      </c>
      <c r="B31" s="281" t="s">
        <v>448</v>
      </c>
      <c r="C31" s="281">
        <v>0.78</v>
      </c>
      <c r="D31" s="283">
        <v>8.6</v>
      </c>
      <c r="E31" s="283">
        <f t="shared" si="0"/>
        <v>6.7080000000000002</v>
      </c>
    </row>
    <row r="32" spans="1:5" x14ac:dyDescent="0.25">
      <c r="A32" s="281">
        <v>31</v>
      </c>
      <c r="B32" s="281" t="s">
        <v>449</v>
      </c>
      <c r="C32" s="281">
        <v>0.06</v>
      </c>
      <c r="D32" s="283">
        <v>9.5</v>
      </c>
      <c r="E32" s="283">
        <f t="shared" si="0"/>
        <v>0.56999999999999995</v>
      </c>
    </row>
    <row r="33" spans="1:10" x14ac:dyDescent="0.25">
      <c r="A33" s="281">
        <v>32</v>
      </c>
      <c r="B33" s="281" t="s">
        <v>450</v>
      </c>
      <c r="C33" s="281">
        <v>0.54</v>
      </c>
      <c r="D33" s="283">
        <v>13.15</v>
      </c>
      <c r="E33" s="283">
        <f t="shared" si="0"/>
        <v>7.1010000000000009</v>
      </c>
    </row>
    <row r="34" spans="1:10" x14ac:dyDescent="0.25">
      <c r="A34" s="281">
        <v>33</v>
      </c>
      <c r="B34" s="281" t="s">
        <v>451</v>
      </c>
      <c r="C34" s="281">
        <v>0.34</v>
      </c>
      <c r="D34" s="283">
        <v>14.29</v>
      </c>
      <c r="E34" s="283">
        <f t="shared" si="0"/>
        <v>4.8586</v>
      </c>
    </row>
    <row r="35" spans="1:10" x14ac:dyDescent="0.25">
      <c r="A35" s="281">
        <v>34</v>
      </c>
      <c r="B35" s="281" t="s">
        <v>452</v>
      </c>
      <c r="C35" s="281">
        <v>0.36</v>
      </c>
      <c r="D35" s="283">
        <v>16.89</v>
      </c>
      <c r="E35" s="283">
        <f t="shared" si="0"/>
        <v>6.0804</v>
      </c>
    </row>
    <row r="36" spans="1:10" x14ac:dyDescent="0.25">
      <c r="A36" s="281">
        <v>35</v>
      </c>
      <c r="B36" s="282" t="s">
        <v>453</v>
      </c>
      <c r="C36" s="281">
        <v>0.5</v>
      </c>
      <c r="D36" s="283">
        <v>18.100000000000001</v>
      </c>
      <c r="E36" s="283">
        <f t="shared" si="0"/>
        <v>9.0500000000000007</v>
      </c>
      <c r="J36" s="250"/>
    </row>
    <row r="37" spans="1:10" x14ac:dyDescent="0.25">
      <c r="A37" s="427" t="s">
        <v>353</v>
      </c>
      <c r="B37" s="427"/>
      <c r="C37" s="427"/>
      <c r="D37" s="427"/>
      <c r="E37" s="285">
        <f>SUM(E3:E36)</f>
        <v>653.45446000000004</v>
      </c>
      <c r="J37" s="250"/>
    </row>
    <row r="38" spans="1:10" x14ac:dyDescent="0.25">
      <c r="A38" s="427" t="s">
        <v>454</v>
      </c>
      <c r="B38" s="427"/>
      <c r="C38" s="427"/>
      <c r="D38" s="428"/>
      <c r="E38" s="283">
        <f>SUM(E37/12)</f>
        <v>54.454538333333339</v>
      </c>
      <c r="J38" s="250"/>
    </row>
    <row r="39" spans="1:10" x14ac:dyDescent="0.25">
      <c r="A39" s="426" t="s">
        <v>455</v>
      </c>
      <c r="B39" s="426"/>
      <c r="C39" s="426"/>
      <c r="D39" s="426"/>
      <c r="E39" s="429"/>
    </row>
    <row r="40" spans="1:10" x14ac:dyDescent="0.25">
      <c r="A40" s="286" t="s">
        <v>370</v>
      </c>
      <c r="B40" s="286" t="s">
        <v>393</v>
      </c>
      <c r="C40" s="287" t="s">
        <v>417</v>
      </c>
      <c r="D40" s="288" t="s">
        <v>456</v>
      </c>
      <c r="E40" s="287" t="s">
        <v>419</v>
      </c>
    </row>
    <row r="41" spans="1:10" x14ac:dyDescent="0.25">
      <c r="A41" s="281">
        <v>1</v>
      </c>
      <c r="B41" s="289" t="s">
        <v>457</v>
      </c>
      <c r="C41" s="281">
        <v>0.06</v>
      </c>
      <c r="D41" s="283">
        <v>19.559999999999999</v>
      </c>
      <c r="E41" s="283">
        <f>SUM(C41*D41)</f>
        <v>1.1736</v>
      </c>
    </row>
    <row r="42" spans="1:10" x14ac:dyDescent="0.25">
      <c r="A42" s="281">
        <v>2</v>
      </c>
      <c r="B42" s="289" t="s">
        <v>458</v>
      </c>
      <c r="C42" s="281">
        <v>0.14000000000000001</v>
      </c>
      <c r="D42" s="283">
        <v>9.9</v>
      </c>
      <c r="E42" s="283">
        <f t="shared" ref="E42:E58" si="1">SUM(C42*D42)</f>
        <v>1.3860000000000001</v>
      </c>
    </row>
    <row r="43" spans="1:10" x14ac:dyDescent="0.25">
      <c r="A43" s="281">
        <v>3</v>
      </c>
      <c r="B43" s="326" t="s">
        <v>459</v>
      </c>
      <c r="C43" s="327">
        <v>0.03</v>
      </c>
      <c r="D43" s="283">
        <v>15.28</v>
      </c>
      <c r="E43" s="283">
        <f t="shared" si="1"/>
        <v>0.45839999999999997</v>
      </c>
    </row>
    <row r="44" spans="1:10" x14ac:dyDescent="0.25">
      <c r="A44" s="281">
        <v>4</v>
      </c>
      <c r="B44" s="289" t="s">
        <v>460</v>
      </c>
      <c r="C44" s="281">
        <v>0.03</v>
      </c>
      <c r="D44" s="283">
        <v>21.61</v>
      </c>
      <c r="E44" s="283">
        <f t="shared" si="1"/>
        <v>0.64829999999999999</v>
      </c>
    </row>
    <row r="45" spans="1:10" x14ac:dyDescent="0.25">
      <c r="A45" s="281">
        <v>5</v>
      </c>
      <c r="B45" s="290" t="s">
        <v>461</v>
      </c>
      <c r="C45" s="281">
        <v>0.05</v>
      </c>
      <c r="D45" s="283">
        <v>28</v>
      </c>
      <c r="E45" s="283">
        <f t="shared" si="1"/>
        <v>1.4000000000000001</v>
      </c>
    </row>
    <row r="46" spans="1:10" x14ac:dyDescent="0.25">
      <c r="A46" s="281">
        <v>6</v>
      </c>
      <c r="B46" s="291" t="s">
        <v>462</v>
      </c>
      <c r="C46" s="281">
        <v>0.01</v>
      </c>
      <c r="D46" s="283">
        <v>300</v>
      </c>
      <c r="E46" s="283">
        <f t="shared" si="1"/>
        <v>3</v>
      </c>
    </row>
    <row r="47" spans="1:10" x14ac:dyDescent="0.25">
      <c r="A47" s="281">
        <v>7</v>
      </c>
      <c r="B47" s="291" t="s">
        <v>463</v>
      </c>
      <c r="C47" s="281">
        <v>1.1499999999999999</v>
      </c>
      <c r="D47" s="283">
        <v>150</v>
      </c>
      <c r="E47" s="283">
        <v>8.9</v>
      </c>
    </row>
    <row r="48" spans="1:10" x14ac:dyDescent="0.25">
      <c r="A48" s="281">
        <v>8</v>
      </c>
      <c r="B48" s="291" t="s">
        <v>464</v>
      </c>
      <c r="C48" s="281">
        <v>0.03</v>
      </c>
      <c r="D48" s="283">
        <v>85</v>
      </c>
      <c r="E48" s="283">
        <f t="shared" si="1"/>
        <v>2.5499999999999998</v>
      </c>
    </row>
    <row r="49" spans="1:5" x14ac:dyDescent="0.25">
      <c r="A49" s="281">
        <v>9</v>
      </c>
      <c r="B49" s="289" t="s">
        <v>465</v>
      </c>
      <c r="C49" s="281">
        <v>7.0000000000000007E-2</v>
      </c>
      <c r="D49" s="283">
        <v>25</v>
      </c>
      <c r="E49" s="283">
        <f t="shared" si="1"/>
        <v>1.7500000000000002</v>
      </c>
    </row>
    <row r="50" spans="1:5" x14ac:dyDescent="0.25">
      <c r="A50" s="281">
        <v>10</v>
      </c>
      <c r="B50" s="291" t="s">
        <v>466</v>
      </c>
      <c r="C50" s="281">
        <v>0.03</v>
      </c>
      <c r="D50" s="283">
        <v>39</v>
      </c>
      <c r="E50" s="283">
        <f t="shared" si="1"/>
        <v>1.17</v>
      </c>
    </row>
    <row r="51" spans="1:5" x14ac:dyDescent="0.25">
      <c r="A51" s="281">
        <v>11</v>
      </c>
      <c r="B51" s="289" t="s">
        <v>467</v>
      </c>
      <c r="C51" s="281">
        <v>0.03</v>
      </c>
      <c r="D51" s="283">
        <v>28.9</v>
      </c>
      <c r="E51" s="283">
        <f t="shared" si="1"/>
        <v>0.86699999999999988</v>
      </c>
    </row>
    <row r="52" spans="1:5" x14ac:dyDescent="0.25">
      <c r="A52" s="281">
        <v>12</v>
      </c>
      <c r="B52" s="291" t="s">
        <v>468</v>
      </c>
      <c r="C52" s="281">
        <v>0.14000000000000001</v>
      </c>
      <c r="D52" s="283">
        <v>26</v>
      </c>
      <c r="E52" s="283">
        <f t="shared" si="1"/>
        <v>3.6400000000000006</v>
      </c>
    </row>
    <row r="53" spans="1:5" ht="26.25" x14ac:dyDescent="0.25">
      <c r="A53" s="281">
        <v>13</v>
      </c>
      <c r="B53" s="292" t="s">
        <v>469</v>
      </c>
      <c r="C53" s="281">
        <v>0.13</v>
      </c>
      <c r="D53" s="283">
        <v>7.25</v>
      </c>
      <c r="E53" s="283">
        <f t="shared" si="1"/>
        <v>0.9425</v>
      </c>
    </row>
    <row r="54" spans="1:5" ht="25.5" x14ac:dyDescent="0.25">
      <c r="A54" s="281">
        <v>14</v>
      </c>
      <c r="B54" s="291" t="s">
        <v>470</v>
      </c>
      <c r="C54" s="281">
        <v>0.14000000000000001</v>
      </c>
      <c r="D54" s="283">
        <v>9.1999999999999993</v>
      </c>
      <c r="E54" s="283">
        <f t="shared" si="1"/>
        <v>1.288</v>
      </c>
    </row>
    <row r="55" spans="1:5" x14ac:dyDescent="0.25">
      <c r="A55" s="281">
        <v>15</v>
      </c>
      <c r="B55" s="291" t="s">
        <v>471</v>
      </c>
      <c r="C55" s="281">
        <v>0.02</v>
      </c>
      <c r="D55" s="283">
        <v>109</v>
      </c>
      <c r="E55" s="283">
        <f t="shared" si="1"/>
        <v>2.1800000000000002</v>
      </c>
    </row>
    <row r="56" spans="1:5" ht="25.5" x14ac:dyDescent="0.25">
      <c r="A56" s="281">
        <v>16</v>
      </c>
      <c r="B56" s="291" t="s">
        <v>472</v>
      </c>
      <c r="C56" s="281">
        <v>0.14000000000000001</v>
      </c>
      <c r="D56" s="283">
        <v>8.49</v>
      </c>
      <c r="E56" s="283">
        <f t="shared" si="1"/>
        <v>1.1886000000000001</v>
      </c>
    </row>
    <row r="57" spans="1:5" x14ac:dyDescent="0.25">
      <c r="A57" s="281">
        <v>17</v>
      </c>
      <c r="B57" s="291" t="s">
        <v>473</v>
      </c>
      <c r="C57" s="281">
        <v>0.17</v>
      </c>
      <c r="D57" s="283">
        <v>3.5</v>
      </c>
      <c r="E57" s="283">
        <f t="shared" si="1"/>
        <v>0.59500000000000008</v>
      </c>
    </row>
    <row r="58" spans="1:5" x14ac:dyDescent="0.25">
      <c r="A58" s="281">
        <v>18</v>
      </c>
      <c r="B58" s="291" t="s">
        <v>474</v>
      </c>
      <c r="C58" s="281">
        <v>0.14000000000000001</v>
      </c>
      <c r="D58" s="283">
        <v>65.900000000000006</v>
      </c>
      <c r="E58" s="283">
        <f t="shared" si="1"/>
        <v>9.2260000000000009</v>
      </c>
    </row>
    <row r="59" spans="1:5" x14ac:dyDescent="0.25">
      <c r="A59" s="427" t="s">
        <v>353</v>
      </c>
      <c r="B59" s="427"/>
      <c r="C59" s="427"/>
      <c r="D59" s="427"/>
      <c r="E59" s="293">
        <f>SUM(E41:E58)</f>
        <v>42.363399999999999</v>
      </c>
    </row>
    <row r="60" spans="1:5" ht="15.75" thickBot="1" x14ac:dyDescent="0.3">
      <c r="A60" s="424" t="s">
        <v>475</v>
      </c>
      <c r="B60" s="425"/>
      <c r="C60" s="425"/>
      <c r="D60" s="425"/>
      <c r="E60" s="294">
        <f>SUM(E59/12)</f>
        <v>3.5302833333333332</v>
      </c>
    </row>
    <row r="61" spans="1:5" ht="15.75" thickBot="1" x14ac:dyDescent="0.3">
      <c r="A61" s="422" t="s">
        <v>476</v>
      </c>
      <c r="B61" s="422"/>
      <c r="C61" s="422"/>
      <c r="D61" s="423"/>
      <c r="E61" s="295">
        <f>SUM(E60,E38)</f>
        <v>57.984821666666676</v>
      </c>
    </row>
    <row r="84" spans="6:6" x14ac:dyDescent="0.25">
      <c r="F84" s="296"/>
    </row>
    <row r="85" spans="6:6" x14ac:dyDescent="0.25">
      <c r="F85" s="296"/>
    </row>
    <row r="86" spans="6:6" x14ac:dyDescent="0.25">
      <c r="F86" s="296"/>
    </row>
    <row r="87" spans="6:6" x14ac:dyDescent="0.25">
      <c r="F87" s="296"/>
    </row>
    <row r="88" spans="6:6" x14ac:dyDescent="0.25">
      <c r="F88" s="297"/>
    </row>
    <row r="89" spans="6:6" x14ac:dyDescent="0.25">
      <c r="F89" s="297"/>
    </row>
    <row r="90" spans="6:6" x14ac:dyDescent="0.25">
      <c r="F90" s="298"/>
    </row>
    <row r="100" spans="6:6" x14ac:dyDescent="0.25">
      <c r="F100" s="296"/>
    </row>
    <row r="101" spans="6:6" x14ac:dyDescent="0.25">
      <c r="F101" s="296"/>
    </row>
    <row r="102" spans="6:6" x14ac:dyDescent="0.25">
      <c r="F102" s="296"/>
    </row>
    <row r="103" spans="6:6" x14ac:dyDescent="0.25">
      <c r="F103" s="296"/>
    </row>
    <row r="104" spans="6:6" x14ac:dyDescent="0.25">
      <c r="F104" s="296"/>
    </row>
    <row r="105" spans="6:6" x14ac:dyDescent="0.25">
      <c r="F105" s="296"/>
    </row>
    <row r="106" spans="6:6" x14ac:dyDescent="0.25">
      <c r="F106" s="296"/>
    </row>
    <row r="107" spans="6:6" x14ac:dyDescent="0.25">
      <c r="F107" s="296"/>
    </row>
    <row r="108" spans="6:6" x14ac:dyDescent="0.25">
      <c r="F108" s="297"/>
    </row>
    <row r="109" spans="6:6" x14ac:dyDescent="0.25">
      <c r="F109" s="297"/>
    </row>
    <row r="110" spans="6:6" x14ac:dyDescent="0.25">
      <c r="F110" s="297"/>
    </row>
    <row r="111" spans="6:6" x14ac:dyDescent="0.25">
      <c r="F111" s="297"/>
    </row>
  </sheetData>
  <mergeCells count="7">
    <mergeCell ref="A60:D60"/>
    <mergeCell ref="A1:E1"/>
    <mergeCell ref="A37:D37"/>
    <mergeCell ref="A38:D38"/>
    <mergeCell ref="A39:E39"/>
    <mergeCell ref="A59:D59"/>
    <mergeCell ref="A61:D61"/>
  </mergeCells>
  <pageMargins left="0.78740157480314965" right="0.51181102362204722" top="0.59055118110236227" bottom="0.59055118110236227" header="0.31496062992125984" footer="0.31496062992125984"/>
  <pageSetup scale="6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18033A-6439-4299-9962-7A74CA436ADF}">
  <sheetPr>
    <tabColor rgb="FF00B0F0"/>
  </sheetPr>
  <dimension ref="A1:E33"/>
  <sheetViews>
    <sheetView topLeftCell="A10" workbookViewId="0">
      <selection activeCell="H10" sqref="H1:H1048576"/>
    </sheetView>
  </sheetViews>
  <sheetFormatPr defaultRowHeight="15" x14ac:dyDescent="0.25"/>
  <cols>
    <col min="1" max="1" width="22.42578125" style="250" customWidth="1"/>
    <col min="2" max="2" width="31.28515625" customWidth="1"/>
    <col min="3" max="3" width="27.7109375" customWidth="1"/>
    <col min="4" max="5" width="22.42578125" customWidth="1"/>
  </cols>
  <sheetData>
    <row r="1" spans="1:5" x14ac:dyDescent="0.25">
      <c r="A1" s="426" t="s">
        <v>477</v>
      </c>
      <c r="B1" s="426"/>
      <c r="C1" s="426"/>
      <c r="D1" s="426"/>
      <c r="E1" s="426"/>
    </row>
    <row r="2" spans="1:5" ht="25.5" x14ac:dyDescent="0.25">
      <c r="A2" s="281" t="s">
        <v>370</v>
      </c>
      <c r="B2" s="284" t="s">
        <v>393</v>
      </c>
      <c r="C2" s="291" t="s">
        <v>417</v>
      </c>
      <c r="D2" s="291" t="s">
        <v>478</v>
      </c>
      <c r="E2" s="282" t="s">
        <v>479</v>
      </c>
    </row>
    <row r="3" spans="1:5" ht="38.25" x14ac:dyDescent="0.25">
      <c r="A3" s="281">
        <v>1</v>
      </c>
      <c r="B3" s="290" t="s">
        <v>480</v>
      </c>
      <c r="C3" s="281">
        <v>7.0000000000000007E-2</v>
      </c>
      <c r="D3" s="283">
        <v>469</v>
      </c>
      <c r="E3" s="283">
        <f t="shared" ref="E3:E13" si="0">SUM(D3*C3)</f>
        <v>32.830000000000005</v>
      </c>
    </row>
    <row r="4" spans="1:5" ht="25.5" x14ac:dyDescent="0.25">
      <c r="A4" s="299">
        <v>2</v>
      </c>
      <c r="B4" s="290" t="s">
        <v>481</v>
      </c>
      <c r="C4" s="281">
        <v>0.25</v>
      </c>
      <c r="D4" s="283">
        <v>88.2</v>
      </c>
      <c r="E4" s="283">
        <f t="shared" si="0"/>
        <v>22.05</v>
      </c>
    </row>
    <row r="5" spans="1:5" ht="89.25" x14ac:dyDescent="0.25">
      <c r="A5" s="281">
        <v>3</v>
      </c>
      <c r="B5" s="290" t="s">
        <v>482</v>
      </c>
      <c r="C5" s="281">
        <v>0.24</v>
      </c>
      <c r="D5" s="283">
        <v>790</v>
      </c>
      <c r="E5" s="283">
        <f t="shared" si="0"/>
        <v>189.6</v>
      </c>
    </row>
    <row r="6" spans="1:5" ht="25.5" x14ac:dyDescent="0.25">
      <c r="A6" s="281">
        <v>4</v>
      </c>
      <c r="B6" s="290" t="s">
        <v>483</v>
      </c>
      <c r="C6" s="281">
        <v>7.0000000000000007E-2</v>
      </c>
      <c r="D6" s="283">
        <v>320</v>
      </c>
      <c r="E6" s="283">
        <f t="shared" si="0"/>
        <v>22.400000000000002</v>
      </c>
    </row>
    <row r="7" spans="1:5" ht="25.5" x14ac:dyDescent="0.25">
      <c r="A7" s="281">
        <v>5</v>
      </c>
      <c r="B7" s="290" t="s">
        <v>484</v>
      </c>
      <c r="C7" s="281">
        <v>7.0000000000000007E-2</v>
      </c>
      <c r="D7" s="283">
        <v>490</v>
      </c>
      <c r="E7" s="283">
        <f t="shared" si="0"/>
        <v>34.300000000000004</v>
      </c>
    </row>
    <row r="8" spans="1:5" ht="38.25" x14ac:dyDescent="0.25">
      <c r="A8" s="281">
        <v>6</v>
      </c>
      <c r="B8" s="290" t="s">
        <v>485</v>
      </c>
      <c r="C8" s="281">
        <v>7.0000000000000007E-2</v>
      </c>
      <c r="D8" s="283">
        <v>1120</v>
      </c>
      <c r="E8" s="283">
        <f t="shared" si="0"/>
        <v>78.400000000000006</v>
      </c>
    </row>
    <row r="9" spans="1:5" ht="25.5" x14ac:dyDescent="0.25">
      <c r="A9" s="281">
        <v>7</v>
      </c>
      <c r="B9" s="290" t="s">
        <v>486</v>
      </c>
      <c r="C9" s="281">
        <v>0.05</v>
      </c>
      <c r="D9" s="283">
        <v>299</v>
      </c>
      <c r="E9" s="283">
        <f t="shared" si="0"/>
        <v>14.950000000000001</v>
      </c>
    </row>
    <row r="10" spans="1:5" ht="25.5" x14ac:dyDescent="0.25">
      <c r="A10" s="281">
        <v>8</v>
      </c>
      <c r="B10" s="290" t="s">
        <v>487</v>
      </c>
      <c r="C10" s="281">
        <v>0.17</v>
      </c>
      <c r="D10" s="283">
        <v>1700</v>
      </c>
      <c r="E10" s="283">
        <f t="shared" si="0"/>
        <v>289</v>
      </c>
    </row>
    <row r="11" spans="1:5" x14ac:dyDescent="0.25">
      <c r="A11" s="299">
        <v>9</v>
      </c>
      <c r="B11" s="289" t="s">
        <v>488</v>
      </c>
      <c r="C11" s="281">
        <v>0.08</v>
      </c>
      <c r="D11" s="283">
        <v>190</v>
      </c>
      <c r="E11" s="283">
        <f t="shared" si="0"/>
        <v>15.200000000000001</v>
      </c>
    </row>
    <row r="12" spans="1:5" ht="25.5" x14ac:dyDescent="0.25">
      <c r="A12" s="299">
        <v>10</v>
      </c>
      <c r="B12" s="290" t="s">
        <v>489</v>
      </c>
      <c r="C12" s="281">
        <v>0.03</v>
      </c>
      <c r="D12" s="283">
        <v>309</v>
      </c>
      <c r="E12" s="283">
        <f t="shared" si="0"/>
        <v>9.27</v>
      </c>
    </row>
    <row r="13" spans="1:5" ht="25.5" x14ac:dyDescent="0.25">
      <c r="A13" s="299">
        <v>11</v>
      </c>
      <c r="B13" s="290" t="s">
        <v>490</v>
      </c>
      <c r="C13" s="281">
        <v>0.03</v>
      </c>
      <c r="D13" s="283">
        <v>780</v>
      </c>
      <c r="E13" s="283">
        <f t="shared" si="0"/>
        <v>23.4</v>
      </c>
    </row>
    <row r="14" spans="1:5" x14ac:dyDescent="0.25">
      <c r="A14" s="430" t="s">
        <v>353</v>
      </c>
      <c r="B14" s="431"/>
      <c r="C14" s="432"/>
      <c r="D14" s="439">
        <f>SUM(E3:E13)</f>
        <v>731.4</v>
      </c>
      <c r="E14" s="440"/>
    </row>
    <row r="15" spans="1:5" x14ac:dyDescent="0.25">
      <c r="A15" s="430" t="s">
        <v>491</v>
      </c>
      <c r="B15" s="431"/>
      <c r="C15" s="432"/>
      <c r="D15" s="303">
        <v>5.0000000000000001E-3</v>
      </c>
      <c r="E15" s="304">
        <f>SUM(D14*0.5%)</f>
        <v>3.657</v>
      </c>
    </row>
    <row r="16" spans="1:5" x14ac:dyDescent="0.25">
      <c r="A16" s="430" t="s">
        <v>492</v>
      </c>
      <c r="B16" s="431"/>
      <c r="C16" s="432"/>
      <c r="D16" s="303">
        <v>8.0000000000000002E-3</v>
      </c>
      <c r="E16" s="304">
        <f>SUM(D14*0.8%)</f>
        <v>5.8511999999999995</v>
      </c>
    </row>
    <row r="17" spans="1:5" x14ac:dyDescent="0.25">
      <c r="A17" s="430" t="s">
        <v>493</v>
      </c>
      <c r="B17" s="431"/>
      <c r="C17" s="432"/>
      <c r="D17" s="305"/>
      <c r="E17" s="304">
        <f>D14+E15+E16</f>
        <v>740.90819999999997</v>
      </c>
    </row>
    <row r="18" spans="1:5" x14ac:dyDescent="0.25">
      <c r="A18" s="430" t="s">
        <v>494</v>
      </c>
      <c r="B18" s="431"/>
      <c r="C18" s="432"/>
      <c r="D18" s="305"/>
      <c r="E18" s="306">
        <v>633</v>
      </c>
    </row>
    <row r="19" spans="1:5" x14ac:dyDescent="0.25">
      <c r="A19" s="430" t="s">
        <v>495</v>
      </c>
      <c r="B19" s="431"/>
      <c r="C19" s="432"/>
      <c r="D19" s="307"/>
      <c r="E19" s="283">
        <f>SUM(E17/E18)</f>
        <v>1.1704710900473934</v>
      </c>
    </row>
    <row r="20" spans="1:5" x14ac:dyDescent="0.25">
      <c r="A20" s="433" t="s">
        <v>477</v>
      </c>
      <c r="B20" s="434"/>
      <c r="C20" s="434"/>
      <c r="D20" s="434"/>
      <c r="E20" s="435"/>
    </row>
    <row r="21" spans="1:5" ht="25.5" x14ac:dyDescent="0.25">
      <c r="A21" s="281" t="s">
        <v>370</v>
      </c>
      <c r="B21" s="284" t="s">
        <v>393</v>
      </c>
      <c r="C21" s="291" t="s">
        <v>417</v>
      </c>
      <c r="D21" s="291" t="s">
        <v>478</v>
      </c>
      <c r="E21" s="282" t="s">
        <v>479</v>
      </c>
    </row>
    <row r="22" spans="1:5" x14ac:dyDescent="0.25">
      <c r="A22" s="281">
        <v>1</v>
      </c>
      <c r="B22" s="308" t="s">
        <v>496</v>
      </c>
      <c r="C22" s="281">
        <v>1855</v>
      </c>
      <c r="D22" s="283">
        <v>22.99</v>
      </c>
      <c r="E22" s="283">
        <f>SUM(D22*C22)</f>
        <v>42646.45</v>
      </c>
    </row>
    <row r="23" spans="1:5" x14ac:dyDescent="0.25">
      <c r="A23" s="299">
        <v>2</v>
      </c>
      <c r="B23" s="308" t="s">
        <v>497</v>
      </c>
      <c r="C23" s="281">
        <v>927</v>
      </c>
      <c r="D23" s="283">
        <v>14.99</v>
      </c>
      <c r="E23" s="283">
        <f>SUM(D23*C23)</f>
        <v>13895.73</v>
      </c>
    </row>
    <row r="24" spans="1:5" x14ac:dyDescent="0.25">
      <c r="A24" s="281">
        <v>3</v>
      </c>
      <c r="B24" s="308" t="s">
        <v>498</v>
      </c>
      <c r="C24" s="281">
        <v>927</v>
      </c>
      <c r="D24" s="283">
        <v>13.99</v>
      </c>
      <c r="E24" s="283">
        <f>SUM(D24*C24)</f>
        <v>12968.73</v>
      </c>
    </row>
    <row r="25" spans="1:5" x14ac:dyDescent="0.25">
      <c r="A25" s="309" t="s">
        <v>499</v>
      </c>
      <c r="B25" s="310"/>
      <c r="C25" s="310"/>
      <c r="D25" s="310"/>
      <c r="E25" s="311">
        <f>SUM(E22:E24)</f>
        <v>69510.909999999989</v>
      </c>
    </row>
    <row r="26" spans="1:5" x14ac:dyDescent="0.25">
      <c r="A26" s="312" t="s">
        <v>491</v>
      </c>
      <c r="B26" s="300"/>
      <c r="C26" s="301"/>
      <c r="D26" s="303">
        <v>5.0000000000000001E-3</v>
      </c>
      <c r="E26" s="311">
        <f>SUM(E25*D26)</f>
        <v>347.55454999999995</v>
      </c>
    </row>
    <row r="27" spans="1:5" x14ac:dyDescent="0.25">
      <c r="A27" s="312" t="s">
        <v>492</v>
      </c>
      <c r="B27" s="300"/>
      <c r="C27" s="301"/>
      <c r="D27" s="303">
        <v>8.0000000000000002E-3</v>
      </c>
      <c r="E27" s="311">
        <f>SUM(E25*D27)</f>
        <v>556.08727999999996</v>
      </c>
    </row>
    <row r="28" spans="1:5" x14ac:dyDescent="0.25">
      <c r="A28" s="313" t="s">
        <v>500</v>
      </c>
      <c r="B28" s="308"/>
      <c r="C28" s="308"/>
      <c r="D28" s="308"/>
      <c r="E28" s="314">
        <f>SUM(E25:E27)</f>
        <v>70414.551829999997</v>
      </c>
    </row>
    <row r="29" spans="1:5" x14ac:dyDescent="0.25">
      <c r="A29" s="313" t="s">
        <v>501</v>
      </c>
      <c r="B29" s="308"/>
      <c r="C29" s="308"/>
      <c r="D29" s="308"/>
      <c r="E29" s="313">
        <v>633</v>
      </c>
    </row>
    <row r="30" spans="1:5" x14ac:dyDescent="0.25">
      <c r="A30" s="313"/>
      <c r="B30" s="308"/>
      <c r="C30" s="308"/>
      <c r="D30" s="308"/>
      <c r="E30" s="313"/>
    </row>
    <row r="31" spans="1:5" x14ac:dyDescent="0.25">
      <c r="A31" s="436" t="s">
        <v>502</v>
      </c>
      <c r="B31" s="436"/>
      <c r="C31" s="436"/>
      <c r="D31" s="436"/>
      <c r="E31" s="314">
        <f>SUM(E28/E29)/24</f>
        <v>4.6349757655344916</v>
      </c>
    </row>
    <row r="32" spans="1:5" ht="15.75" thickBot="1" x14ac:dyDescent="0.3"/>
    <row r="33" spans="1:5" ht="15.75" thickBot="1" x14ac:dyDescent="0.3">
      <c r="A33" s="437" t="s">
        <v>503</v>
      </c>
      <c r="B33" s="437"/>
      <c r="C33" s="437"/>
      <c r="D33" s="438"/>
      <c r="E33" s="315">
        <f>SUM(E31+E19)</f>
        <v>5.8054468555818852</v>
      </c>
    </row>
  </sheetData>
  <mergeCells count="11">
    <mergeCell ref="A17:C17"/>
    <mergeCell ref="A1:E1"/>
    <mergeCell ref="A14:C14"/>
    <mergeCell ref="D14:E14"/>
    <mergeCell ref="A15:C15"/>
    <mergeCell ref="A16:C16"/>
    <mergeCell ref="A18:C18"/>
    <mergeCell ref="A19:C19"/>
    <mergeCell ref="A20:E20"/>
    <mergeCell ref="A31:D31"/>
    <mergeCell ref="A33:D33"/>
  </mergeCells>
  <pageMargins left="0.511811024" right="0.511811024" top="0.78740157499999996" bottom="0.78740157499999996" header="0.31496062000000002" footer="0.31496062000000002"/>
  <pageSetup scale="8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5AC5D8-6D21-4DAC-8EEF-F456D101926A}">
  <sheetPr>
    <tabColor rgb="FF92D050"/>
  </sheetPr>
  <dimension ref="A1:F45"/>
  <sheetViews>
    <sheetView tabSelected="1" topLeftCell="A31" zoomScale="85" zoomScaleNormal="85" workbookViewId="0">
      <selection activeCell="H10" sqref="H1:H1048576"/>
    </sheetView>
  </sheetViews>
  <sheetFormatPr defaultRowHeight="15" x14ac:dyDescent="0.25"/>
  <cols>
    <col min="1" max="1" width="6.7109375" style="253" bestFit="1" customWidth="1"/>
    <col min="2" max="2" width="42.85546875" customWidth="1"/>
    <col min="3" max="3" width="24.85546875" bestFit="1" customWidth="1"/>
    <col min="4" max="4" width="16.140625" bestFit="1" customWidth="1"/>
    <col min="5" max="5" width="26.28515625" bestFit="1" customWidth="1"/>
    <col min="6" max="6" width="32.5703125" customWidth="1"/>
    <col min="7" max="7" width="15.85546875" customWidth="1"/>
  </cols>
  <sheetData>
    <row r="1" spans="1:6" x14ac:dyDescent="0.25">
      <c r="A1" s="447" t="s">
        <v>504</v>
      </c>
      <c r="B1" s="447"/>
      <c r="C1" s="447"/>
      <c r="D1" s="447"/>
      <c r="E1" s="447"/>
      <c r="F1" s="447"/>
    </row>
    <row r="2" spans="1:6" ht="25.5" x14ac:dyDescent="0.25">
      <c r="A2" s="286" t="s">
        <v>370</v>
      </c>
      <c r="B2" s="286" t="s">
        <v>393</v>
      </c>
      <c r="C2" s="287" t="s">
        <v>505</v>
      </c>
      <c r="D2" s="448" t="s">
        <v>506</v>
      </c>
      <c r="E2" s="449"/>
      <c r="F2" s="287" t="s">
        <v>479</v>
      </c>
    </row>
    <row r="3" spans="1:6" x14ac:dyDescent="0.25">
      <c r="A3" s="281">
        <v>1</v>
      </c>
      <c r="B3" s="291" t="s">
        <v>507</v>
      </c>
      <c r="C3" s="281">
        <v>10</v>
      </c>
      <c r="D3" s="439">
        <v>5.74</v>
      </c>
      <c r="E3" s="450"/>
      <c r="F3" s="283">
        <f>SUM(D3*C3)</f>
        <v>57.400000000000006</v>
      </c>
    </row>
    <row r="4" spans="1:6" x14ac:dyDescent="0.25">
      <c r="A4" s="281">
        <v>2</v>
      </c>
      <c r="B4" s="284" t="s">
        <v>508</v>
      </c>
      <c r="C4" s="281">
        <v>25</v>
      </c>
      <c r="D4" s="439">
        <v>29.8</v>
      </c>
      <c r="E4" s="450"/>
      <c r="F4" s="283">
        <f t="shared" ref="F4:F6" si="0">SUM(D4*C4)</f>
        <v>745</v>
      </c>
    </row>
    <row r="5" spans="1:6" x14ac:dyDescent="0.25">
      <c r="A5" s="281">
        <v>3</v>
      </c>
      <c r="B5" s="284" t="s">
        <v>509</v>
      </c>
      <c r="C5" s="281">
        <v>2.5</v>
      </c>
      <c r="D5" s="439">
        <v>42.5</v>
      </c>
      <c r="E5" s="450"/>
      <c r="F5" s="283">
        <f t="shared" si="0"/>
        <v>106.25</v>
      </c>
    </row>
    <row r="6" spans="1:6" ht="25.5" x14ac:dyDescent="0.25">
      <c r="A6" s="281">
        <v>4</v>
      </c>
      <c r="B6" s="291" t="s">
        <v>510</v>
      </c>
      <c r="C6" s="281">
        <v>6</v>
      </c>
      <c r="D6" s="439">
        <v>26.2</v>
      </c>
      <c r="E6" s="450"/>
      <c r="F6" s="283">
        <f t="shared" si="0"/>
        <v>157.19999999999999</v>
      </c>
    </row>
    <row r="7" spans="1:6" x14ac:dyDescent="0.25">
      <c r="A7" s="451" t="s">
        <v>511</v>
      </c>
      <c r="B7" s="452"/>
      <c r="C7" s="452"/>
      <c r="D7" s="452"/>
      <c r="E7" s="452"/>
      <c r="F7" s="283">
        <f>SUM(F3:F6)</f>
        <v>1065.8499999999999</v>
      </c>
    </row>
    <row r="8" spans="1:6" x14ac:dyDescent="0.25">
      <c r="A8" s="451" t="s">
        <v>512</v>
      </c>
      <c r="B8" s="452"/>
      <c r="C8" s="452"/>
      <c r="D8" s="452"/>
      <c r="E8" s="452"/>
      <c r="F8" s="281">
        <v>162</v>
      </c>
    </row>
    <row r="9" spans="1:6" ht="15" customHeight="1" x14ac:dyDescent="0.25">
      <c r="A9" s="453" t="s">
        <v>513</v>
      </c>
      <c r="B9" s="454"/>
      <c r="C9" s="454"/>
      <c r="D9" s="454"/>
      <c r="E9" s="454"/>
      <c r="F9" s="283">
        <f>SUM(F7/F8)</f>
        <v>6.5793209876543202</v>
      </c>
    </row>
    <row r="11" spans="1:6" x14ac:dyDescent="0.25">
      <c r="A11" s="455" t="s">
        <v>514</v>
      </c>
      <c r="B11" s="455"/>
      <c r="C11" s="455"/>
      <c r="D11" s="455"/>
      <c r="E11" s="455"/>
    </row>
    <row r="12" spans="1:6" ht="25.5" x14ac:dyDescent="0.25">
      <c r="A12" s="286" t="s">
        <v>370</v>
      </c>
      <c r="B12" s="286" t="s">
        <v>393</v>
      </c>
      <c r="C12" s="287" t="s">
        <v>515</v>
      </c>
      <c r="D12" s="286" t="s">
        <v>506</v>
      </c>
      <c r="E12" s="287" t="s">
        <v>479</v>
      </c>
    </row>
    <row r="13" spans="1:6" x14ac:dyDescent="0.25">
      <c r="A13" s="281">
        <v>1</v>
      </c>
      <c r="B13" s="291" t="s">
        <v>516</v>
      </c>
      <c r="C13" s="281">
        <v>2</v>
      </c>
      <c r="D13" s="283">
        <v>39.25</v>
      </c>
      <c r="E13" s="283">
        <f>SUM(D13*C13)</f>
        <v>78.5</v>
      </c>
    </row>
    <row r="14" spans="1:6" x14ac:dyDescent="0.25">
      <c r="A14" s="281">
        <v>2</v>
      </c>
      <c r="B14" s="291" t="s">
        <v>517</v>
      </c>
      <c r="C14" s="281">
        <v>1.84</v>
      </c>
      <c r="D14" s="283">
        <v>77.959999999999994</v>
      </c>
      <c r="E14" s="283">
        <f t="shared" ref="E14:E17" si="1">SUM(D14*C14)</f>
        <v>143.44639999999998</v>
      </c>
    </row>
    <row r="15" spans="1:6" x14ac:dyDescent="0.25">
      <c r="A15" s="281">
        <v>3</v>
      </c>
      <c r="B15" s="291" t="s">
        <v>518</v>
      </c>
      <c r="C15" s="281">
        <v>0.5</v>
      </c>
      <c r="D15" s="283">
        <v>450</v>
      </c>
      <c r="E15" s="283">
        <f t="shared" si="1"/>
        <v>225</v>
      </c>
    </row>
    <row r="16" spans="1:6" x14ac:dyDescent="0.25">
      <c r="A16" s="281">
        <v>4</v>
      </c>
      <c r="B16" s="291" t="s">
        <v>519</v>
      </c>
      <c r="C16" s="281">
        <v>1.67</v>
      </c>
      <c r="D16" s="283">
        <v>37.9</v>
      </c>
      <c r="E16" s="283">
        <f t="shared" si="1"/>
        <v>63.292999999999992</v>
      </c>
    </row>
    <row r="17" spans="1:5" x14ac:dyDescent="0.25">
      <c r="A17" s="281">
        <v>5</v>
      </c>
      <c r="B17" s="289" t="s">
        <v>520</v>
      </c>
      <c r="C17" s="281">
        <v>0.67</v>
      </c>
      <c r="D17" s="283">
        <v>21.9</v>
      </c>
      <c r="E17" s="283">
        <f t="shared" si="1"/>
        <v>14.673</v>
      </c>
    </row>
    <row r="18" spans="1:5" x14ac:dyDescent="0.25">
      <c r="A18" s="430" t="s">
        <v>511</v>
      </c>
      <c r="B18" s="431"/>
      <c r="C18" s="431"/>
      <c r="D18" s="432"/>
      <c r="E18" s="283">
        <f>SUM(E13:E17)</f>
        <v>524.91239999999993</v>
      </c>
    </row>
    <row r="19" spans="1:5" x14ac:dyDescent="0.25">
      <c r="A19" s="430" t="s">
        <v>512</v>
      </c>
      <c r="B19" s="431"/>
      <c r="C19" s="431"/>
      <c r="D19" s="432"/>
      <c r="E19" s="316">
        <v>162</v>
      </c>
    </row>
    <row r="20" spans="1:5" x14ac:dyDescent="0.25">
      <c r="A20" s="443" t="s">
        <v>513</v>
      </c>
      <c r="B20" s="444"/>
      <c r="C20" s="444"/>
      <c r="D20" s="445"/>
      <c r="E20" s="283">
        <f>SUM(E18/E19)</f>
        <v>3.2401999999999997</v>
      </c>
    </row>
    <row r="21" spans="1:5" ht="15.75" thickBot="1" x14ac:dyDescent="0.3"/>
    <row r="22" spans="1:5" ht="15.75" thickBot="1" x14ac:dyDescent="0.3">
      <c r="A22" s="441" t="s">
        <v>521</v>
      </c>
      <c r="B22" s="442"/>
      <c r="C22" s="442"/>
      <c r="D22" s="442"/>
      <c r="E22" s="261">
        <f>SUM(F9+E20)</f>
        <v>9.8195209876543199</v>
      </c>
    </row>
    <row r="25" spans="1:5" x14ac:dyDescent="0.25">
      <c r="A25" s="446" t="s">
        <v>522</v>
      </c>
      <c r="B25" s="446"/>
      <c r="C25" s="446"/>
      <c r="D25" s="446"/>
      <c r="E25" s="446"/>
    </row>
    <row r="26" spans="1:5" ht="25.5" x14ac:dyDescent="0.25">
      <c r="A26" s="317" t="s">
        <v>370</v>
      </c>
      <c r="B26" s="286" t="s">
        <v>393</v>
      </c>
      <c r="C26" s="287" t="s">
        <v>417</v>
      </c>
      <c r="D26" s="317" t="s">
        <v>506</v>
      </c>
      <c r="E26" s="286" t="s">
        <v>479</v>
      </c>
    </row>
    <row r="27" spans="1:5" x14ac:dyDescent="0.25">
      <c r="A27" s="281" t="s">
        <v>523</v>
      </c>
      <c r="B27" s="289" t="s">
        <v>524</v>
      </c>
      <c r="C27" s="281">
        <v>2</v>
      </c>
      <c r="D27" s="302">
        <v>65.3</v>
      </c>
      <c r="E27" s="283">
        <f t="shared" ref="E27:E39" si="2">SUM(D27*C27)</f>
        <v>130.6</v>
      </c>
    </row>
    <row r="28" spans="1:5" x14ac:dyDescent="0.25">
      <c r="A28" s="281" t="s">
        <v>525</v>
      </c>
      <c r="B28" s="289" t="s">
        <v>526</v>
      </c>
      <c r="C28" s="281">
        <v>0.5</v>
      </c>
      <c r="D28" s="302">
        <v>33.5</v>
      </c>
      <c r="E28" s="283">
        <f t="shared" si="2"/>
        <v>16.75</v>
      </c>
    </row>
    <row r="29" spans="1:5" x14ac:dyDescent="0.25">
      <c r="A29" s="281" t="s">
        <v>527</v>
      </c>
      <c r="B29" s="290" t="s">
        <v>528</v>
      </c>
      <c r="C29" s="281">
        <v>0.05</v>
      </c>
      <c r="D29" s="302">
        <v>43.35</v>
      </c>
      <c r="E29" s="283">
        <f t="shared" si="2"/>
        <v>2.1675</v>
      </c>
    </row>
    <row r="30" spans="1:5" x14ac:dyDescent="0.25">
      <c r="A30" s="281" t="s">
        <v>529</v>
      </c>
      <c r="B30" s="289" t="s">
        <v>530</v>
      </c>
      <c r="C30" s="281">
        <v>0.35</v>
      </c>
      <c r="D30" s="302">
        <v>44.6</v>
      </c>
      <c r="E30" s="283">
        <f t="shared" si="2"/>
        <v>15.61</v>
      </c>
    </row>
    <row r="31" spans="1:5" ht="25.5" x14ac:dyDescent="0.25">
      <c r="A31" s="281" t="s">
        <v>531</v>
      </c>
      <c r="B31" s="290" t="s">
        <v>532</v>
      </c>
      <c r="C31" s="281">
        <v>0.67</v>
      </c>
      <c r="D31" s="302">
        <v>248.3</v>
      </c>
      <c r="E31" s="283">
        <f t="shared" si="2"/>
        <v>166.36100000000002</v>
      </c>
    </row>
    <row r="32" spans="1:5" x14ac:dyDescent="0.25">
      <c r="A32" s="281" t="s">
        <v>533</v>
      </c>
      <c r="B32" s="289" t="s">
        <v>534</v>
      </c>
      <c r="C32" s="281">
        <v>0.33</v>
      </c>
      <c r="D32" s="302">
        <v>63.6</v>
      </c>
      <c r="E32" s="283">
        <f t="shared" si="2"/>
        <v>20.988000000000003</v>
      </c>
    </row>
    <row r="33" spans="1:5" x14ac:dyDescent="0.25">
      <c r="A33" s="281" t="s">
        <v>535</v>
      </c>
      <c r="B33" s="289" t="s">
        <v>536</v>
      </c>
      <c r="C33" s="281">
        <v>0.33</v>
      </c>
      <c r="D33" s="302">
        <v>110</v>
      </c>
      <c r="E33" s="283">
        <f t="shared" si="2"/>
        <v>36.300000000000004</v>
      </c>
    </row>
    <row r="34" spans="1:5" x14ac:dyDescent="0.25">
      <c r="A34" s="281" t="s">
        <v>537</v>
      </c>
      <c r="B34" s="289" t="s">
        <v>538</v>
      </c>
      <c r="C34" s="281">
        <v>0.27</v>
      </c>
      <c r="D34" s="302">
        <v>1490</v>
      </c>
      <c r="E34" s="283">
        <f t="shared" si="2"/>
        <v>402.3</v>
      </c>
    </row>
    <row r="35" spans="1:5" x14ac:dyDescent="0.25">
      <c r="A35" s="281" t="s">
        <v>539</v>
      </c>
      <c r="B35" s="290" t="s">
        <v>540</v>
      </c>
      <c r="C35" s="281">
        <v>0.27</v>
      </c>
      <c r="D35" s="302">
        <v>1020</v>
      </c>
      <c r="E35" s="283">
        <f t="shared" si="2"/>
        <v>275.40000000000003</v>
      </c>
    </row>
    <row r="36" spans="1:5" x14ac:dyDescent="0.25">
      <c r="A36" s="281" t="s">
        <v>541</v>
      </c>
      <c r="B36" s="290" t="s">
        <v>542</v>
      </c>
      <c r="C36" s="281">
        <v>0.37</v>
      </c>
      <c r="D36" s="302">
        <v>1100</v>
      </c>
      <c r="E36" s="283">
        <f t="shared" si="2"/>
        <v>407</v>
      </c>
    </row>
    <row r="37" spans="1:5" x14ac:dyDescent="0.25">
      <c r="A37" s="281" t="s">
        <v>543</v>
      </c>
      <c r="B37" s="290" t="s">
        <v>544</v>
      </c>
      <c r="C37" s="281">
        <v>0.67</v>
      </c>
      <c r="D37" s="302">
        <v>350</v>
      </c>
      <c r="E37" s="283">
        <f t="shared" si="2"/>
        <v>234.5</v>
      </c>
    </row>
    <row r="38" spans="1:5" x14ac:dyDescent="0.25">
      <c r="A38" s="281" t="s">
        <v>545</v>
      </c>
      <c r="B38" s="289" t="s">
        <v>546</v>
      </c>
      <c r="C38" s="281">
        <v>0.57999999999999996</v>
      </c>
      <c r="D38" s="302">
        <v>84</v>
      </c>
      <c r="E38" s="283">
        <f t="shared" si="2"/>
        <v>48.72</v>
      </c>
    </row>
    <row r="39" spans="1:5" x14ac:dyDescent="0.25">
      <c r="A39" s="281" t="s">
        <v>547</v>
      </c>
      <c r="B39" s="290" t="s">
        <v>548</v>
      </c>
      <c r="C39" s="281">
        <v>0.87</v>
      </c>
      <c r="D39" s="302">
        <v>145</v>
      </c>
      <c r="E39" s="283">
        <f t="shared" si="2"/>
        <v>126.15</v>
      </c>
    </row>
    <row r="40" spans="1:5" x14ac:dyDescent="0.25">
      <c r="A40" s="430" t="s">
        <v>549</v>
      </c>
      <c r="B40" s="431"/>
      <c r="C40" s="431"/>
      <c r="D40" s="318"/>
      <c r="E40" s="319">
        <f>SUM(E27:E39)</f>
        <v>1882.8465000000003</v>
      </c>
    </row>
    <row r="41" spans="1:5" x14ac:dyDescent="0.25">
      <c r="A41" s="430" t="s">
        <v>550</v>
      </c>
      <c r="B41" s="431"/>
      <c r="C41" s="431"/>
      <c r="D41" s="305">
        <v>5.0000000000000001E-3</v>
      </c>
      <c r="E41" s="304">
        <f>SUM(E40*0.5%)</f>
        <v>9.4142325000000024</v>
      </c>
    </row>
    <row r="42" spans="1:5" x14ac:dyDescent="0.25">
      <c r="A42" s="430" t="s">
        <v>551</v>
      </c>
      <c r="B42" s="431"/>
      <c r="C42" s="431"/>
      <c r="D42" s="305">
        <v>8.0000000000000002E-3</v>
      </c>
      <c r="E42" s="304">
        <f>SUM(E40*0.8%)</f>
        <v>15.062772000000002</v>
      </c>
    </row>
    <row r="43" spans="1:5" x14ac:dyDescent="0.25">
      <c r="A43" s="430" t="s">
        <v>552</v>
      </c>
      <c r="B43" s="431"/>
      <c r="C43" s="431"/>
      <c r="D43" s="432"/>
      <c r="E43" s="320">
        <f>SUM(E40:E42)</f>
        <v>1907.3235045000004</v>
      </c>
    </row>
    <row r="44" spans="1:5" ht="15.75" thickBot="1" x14ac:dyDescent="0.3">
      <c r="A44" s="430" t="s">
        <v>553</v>
      </c>
      <c r="B44" s="431"/>
      <c r="C44" s="431"/>
      <c r="D44" s="431"/>
      <c r="E44" s="321">
        <v>162</v>
      </c>
    </row>
    <row r="45" spans="1:5" ht="15.75" thickBot="1" x14ac:dyDescent="0.3">
      <c r="A45" s="441" t="s">
        <v>521</v>
      </c>
      <c r="B45" s="442"/>
      <c r="C45" s="442"/>
      <c r="D45" s="442"/>
      <c r="E45" s="322">
        <f>SUM(E43)/E44</f>
        <v>11.773601879629632</v>
      </c>
    </row>
  </sheetData>
  <mergeCells count="21">
    <mergeCell ref="A19:D19"/>
    <mergeCell ref="A1:F1"/>
    <mergeCell ref="D2:E2"/>
    <mergeCell ref="D3:E3"/>
    <mergeCell ref="D4:E4"/>
    <mergeCell ref="D5:E5"/>
    <mergeCell ref="D6:E6"/>
    <mergeCell ref="A7:E7"/>
    <mergeCell ref="A8:E8"/>
    <mergeCell ref="A9:E9"/>
    <mergeCell ref="A11:E11"/>
    <mergeCell ref="A18:D18"/>
    <mergeCell ref="A43:D43"/>
    <mergeCell ref="A44:D44"/>
    <mergeCell ref="A45:D45"/>
    <mergeCell ref="A20:D20"/>
    <mergeCell ref="A22:D22"/>
    <mergeCell ref="A25:E25"/>
    <mergeCell ref="A40:C40"/>
    <mergeCell ref="A41:C41"/>
    <mergeCell ref="A42:C42"/>
  </mergeCells>
  <pageMargins left="0.511811024" right="0.511811024" top="0.78740157499999996" bottom="0.78740157499999996" header="0.31496062000000002" footer="0.31496062000000002"/>
  <pageSetup orientation="portrait" r:id="rId1"/>
</worksheet>
</file>

<file path=docProps/app.xml><?xml version="1.0" encoding="utf-8"?>
<Properties xmlns="http://schemas.openxmlformats.org/officeDocument/2006/extended-properties" xmlns:vt="http://schemas.openxmlformats.org/officeDocument/2006/docPropsVTypes">
  <Template/>
  <TotalTime>60</TotalTime>
  <Application>Microsoft Excel</Application>
  <DocSecurity>0</DocSecurity>
  <ScaleCrop>false</ScaleCrop>
  <HeadingPairs>
    <vt:vector size="4" baseType="variant">
      <vt:variant>
        <vt:lpstr>Planilhas</vt:lpstr>
      </vt:variant>
      <vt:variant>
        <vt:i4>12</vt:i4>
      </vt:variant>
      <vt:variant>
        <vt:lpstr>Intervalos Nomeados</vt:lpstr>
      </vt:variant>
      <vt:variant>
        <vt:i4>2</vt:i4>
      </vt:variant>
    </vt:vector>
  </HeadingPairs>
  <TitlesOfParts>
    <vt:vector size="14" baseType="lpstr">
      <vt:lpstr>Custo por trabalhador</vt:lpstr>
      <vt:lpstr>REGIÃO VII</vt:lpstr>
      <vt:lpstr>1 - Servente de Limpeza 30 HS</vt:lpstr>
      <vt:lpstr>2 - Servente de Limpeza 40 HS</vt:lpstr>
      <vt:lpstr>3 - Jardineiro 30 HS</vt:lpstr>
      <vt:lpstr>4 - Jardineiro 40 HS</vt:lpstr>
      <vt:lpstr>5 - Auxiliar Jardineiro 30 HS</vt:lpstr>
      <vt:lpstr>6 - Auxiliar Jardineiro 40 HS</vt:lpstr>
      <vt:lpstr>UNIFORME</vt:lpstr>
      <vt:lpstr>MATERIAIS E INSUMO SERVENTE</vt:lpstr>
      <vt:lpstr>EQUIPAMENTO SERVENTE</vt:lpstr>
      <vt:lpstr>MATERIAL E INSUMO JARDINEIRO</vt:lpstr>
      <vt:lpstr>'MATERIAIS E INSUMO SERVENTE'!Area_de_impressao</vt:lpstr>
      <vt:lpstr>'REGIÃO VII'!Area_de_impressao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Arcangela Silva Casagrande</dc:creator>
  <dc:description/>
  <cp:lastModifiedBy>Rodrigo Souza</cp:lastModifiedBy>
  <cp:revision>5</cp:revision>
  <cp:lastPrinted>2023-09-14T02:39:03Z</cp:lastPrinted>
  <dcterms:created xsi:type="dcterms:W3CDTF">2018-01-23T19:35:16Z</dcterms:created>
  <dcterms:modified xsi:type="dcterms:W3CDTF">2023-09-14T18:41:32Z</dcterms:modified>
  <dc:language>pt-BR</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