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ROCESSOS\2024\TR 003.2024 - LIMPEZA - RAY\8. Planilhas\"/>
    </mc:Choice>
  </mc:AlternateContent>
  <bookViews>
    <workbookView xWindow="0" yWindow="0" windowWidth="24000" windowHeight="10020" firstSheet="11" activeTab="14"/>
  </bookViews>
  <sheets>
    <sheet name="ENCARREGADO" sheetId="24" r:id="rId1"/>
    <sheet name="UNIFORME ENCARREGADO" sheetId="25" r:id="rId2"/>
    <sheet name="SERV. LIMP. 40H" sheetId="7" r:id="rId3"/>
    <sheet name="SERV. LIMP. 30H" sheetId="6" r:id="rId4"/>
    <sheet name="UNIFORME SERVENTE" sheetId="8" r:id="rId5"/>
    <sheet name="MATERIAL DE LIMPEZA SERVENTE" sheetId="9" r:id="rId6"/>
    <sheet name="EQUIPAMENTO SERVENTE" sheetId="10" r:id="rId7"/>
    <sheet name="JARDINEIRO 40H" sheetId="18" r:id="rId8"/>
    <sheet name="JARDINEIRO 30H" sheetId="19" r:id="rId9"/>
    <sheet name="AUX. JARDINEIRO 40H " sheetId="20" r:id="rId10"/>
    <sheet name="AUX. JARDINEIRO 30H" sheetId="21" r:id="rId11"/>
    <sheet name="UNIFORME JARDINAGEM" sheetId="16" r:id="rId12"/>
    <sheet name="MATERIAL JARDINAGEM" sheetId="17" r:id="rId13"/>
    <sheet name="EQUIPAMENTO JARDINAGEM" sheetId="23" r:id="rId14"/>
    <sheet name="RESUMO CUSTO" sheetId="12" r:id="rId15"/>
  </sheets>
  <definedNames>
    <definedName name="_xlnm.Print_Area" localSheetId="10">'AUX. JARDINEIRO 30H'!$A$7:$D$210</definedName>
    <definedName name="_xlnm.Print_Area" localSheetId="9">'AUX. JARDINEIRO 40H '!$A$7:$D$210</definedName>
    <definedName name="_xlnm.Print_Area" localSheetId="0">ENCARREGADO!$A$7:$D$210</definedName>
    <definedName name="_xlnm.Print_Area" localSheetId="8">'JARDINEIRO 30H'!$A$7:$D$210</definedName>
    <definedName name="_xlnm.Print_Area" localSheetId="7">'JARDINEIRO 40H'!$A$7:$D$210</definedName>
    <definedName name="_xlnm.Print_Area" localSheetId="3">'SERV. LIMP. 30H'!$A$7:$D$210</definedName>
    <definedName name="_xlnm.Print_Area" localSheetId="2">'SERV. LIMP. 40H'!$A$7:$D$210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7" i="21" l="1"/>
  <c r="D74" i="19"/>
  <c r="D77" i="19"/>
  <c r="D77" i="24"/>
  <c r="D77" i="18"/>
  <c r="D78" i="18" s="1"/>
  <c r="D74" i="21"/>
  <c r="D77" i="20"/>
  <c r="D74" i="20"/>
  <c r="D77" i="6"/>
  <c r="D77" i="7"/>
  <c r="D74" i="24"/>
  <c r="D74" i="18"/>
  <c r="D74" i="6"/>
  <c r="D74" i="7"/>
  <c r="F5" i="17" l="1"/>
  <c r="I8" i="25" l="1"/>
  <c r="I7" i="25"/>
  <c r="I6" i="25"/>
  <c r="I5" i="25"/>
  <c r="I4" i="25"/>
  <c r="I9" i="25" l="1"/>
  <c r="I10" i="25" s="1"/>
  <c r="D159" i="24" s="1"/>
  <c r="D164" i="24" s="1"/>
  <c r="D171" i="24" s="1"/>
  <c r="D177" i="24" s="1"/>
  <c r="C195" i="24"/>
  <c r="B149" i="24"/>
  <c r="B148" i="24"/>
  <c r="C134" i="24"/>
  <c r="C133" i="24"/>
  <c r="C132" i="24"/>
  <c r="C131" i="24"/>
  <c r="C137" i="24" s="1"/>
  <c r="C115" i="24"/>
  <c r="C113" i="24"/>
  <c r="C112" i="24"/>
  <c r="C110" i="24"/>
  <c r="C111" i="24" s="1"/>
  <c r="D90" i="24"/>
  <c r="D99" i="24" s="1"/>
  <c r="D82" i="24"/>
  <c r="D78" i="24"/>
  <c r="D79" i="24" s="1"/>
  <c r="D75" i="24"/>
  <c r="C68" i="24"/>
  <c r="C114" i="24" s="1"/>
  <c r="C49" i="24"/>
  <c r="C48" i="24"/>
  <c r="C47" i="24"/>
  <c r="D31" i="24"/>
  <c r="D36" i="24" s="1"/>
  <c r="D19" i="23"/>
  <c r="F15" i="23"/>
  <c r="F14" i="23"/>
  <c r="F13" i="23"/>
  <c r="F12" i="23"/>
  <c r="F11" i="23"/>
  <c r="F10" i="23"/>
  <c r="F9" i="23"/>
  <c r="F8" i="23"/>
  <c r="F7" i="23"/>
  <c r="F6" i="23"/>
  <c r="F5" i="23"/>
  <c r="F4" i="23"/>
  <c r="F3" i="23"/>
  <c r="F18" i="17"/>
  <c r="F17" i="17"/>
  <c r="F16" i="17"/>
  <c r="F15" i="17"/>
  <c r="F14" i="17"/>
  <c r="F6" i="17"/>
  <c r="F4" i="17"/>
  <c r="F3" i="17"/>
  <c r="I12" i="16"/>
  <c r="I11" i="16"/>
  <c r="I10" i="16"/>
  <c r="I9" i="16"/>
  <c r="I8" i="16"/>
  <c r="I7" i="16"/>
  <c r="I6" i="16"/>
  <c r="I5" i="16"/>
  <c r="I4" i="16"/>
  <c r="F17" i="23" l="1"/>
  <c r="E19" i="23" s="1"/>
  <c r="F19" i="17"/>
  <c r="E21" i="17" s="1"/>
  <c r="F7" i="17"/>
  <c r="E9" i="17" s="1"/>
  <c r="D160" i="21"/>
  <c r="D160" i="20"/>
  <c r="D160" i="19"/>
  <c r="D160" i="18"/>
  <c r="I13" i="16"/>
  <c r="I14" i="16" s="1"/>
  <c r="D159" i="19" s="1"/>
  <c r="C142" i="24"/>
  <c r="D53" i="24"/>
  <c r="D167" i="24"/>
  <c r="D119" i="24"/>
  <c r="D103" i="24"/>
  <c r="D41" i="24"/>
  <c r="D42" i="24" s="1"/>
  <c r="D203" i="24"/>
  <c r="D207" i="24"/>
  <c r="D76" i="24"/>
  <c r="D83" i="24" s="1"/>
  <c r="E18" i="23" l="1"/>
  <c r="E20" i="23" s="1"/>
  <c r="D161" i="20" s="1"/>
  <c r="D159" i="20"/>
  <c r="D159" i="21"/>
  <c r="D159" i="18"/>
  <c r="D161" i="21"/>
  <c r="D173" i="24"/>
  <c r="D48" i="24"/>
  <c r="D47" i="24"/>
  <c r="D49" i="24"/>
  <c r="D121" i="24"/>
  <c r="D98" i="24"/>
  <c r="D161" i="19" l="1"/>
  <c r="D161" i="18"/>
  <c r="D50" i="24"/>
  <c r="D120" i="24" l="1"/>
  <c r="D104" i="24"/>
  <c r="D105" i="24" s="1"/>
  <c r="D96" i="24"/>
  <c r="D54" i="24"/>
  <c r="D55" i="24" s="1"/>
  <c r="D65" i="24" l="1"/>
  <c r="D61" i="24"/>
  <c r="D67" i="24"/>
  <c r="D62" i="24"/>
  <c r="D64" i="24"/>
  <c r="D60" i="24"/>
  <c r="D63" i="24"/>
  <c r="D66" i="24"/>
  <c r="D115" i="24"/>
  <c r="D113" i="24"/>
  <c r="D111" i="24"/>
  <c r="D114" i="24"/>
  <c r="D112" i="24"/>
  <c r="D110" i="24"/>
  <c r="D116" i="24" l="1"/>
  <c r="D68" i="24"/>
  <c r="D97" i="24" s="1"/>
  <c r="D100" i="24" s="1"/>
  <c r="D168" i="24" l="1"/>
  <c r="D204" i="24"/>
  <c r="D169" i="24"/>
  <c r="D175" i="24" s="1"/>
  <c r="D205" i="24"/>
  <c r="D122" i="24"/>
  <c r="D123" i="24" s="1"/>
  <c r="D134" i="24" l="1"/>
  <c r="D132" i="24"/>
  <c r="D130" i="24"/>
  <c r="D133" i="24"/>
  <c r="D142" i="24"/>
  <c r="D143" i="24" s="1"/>
  <c r="D149" i="24" s="1"/>
  <c r="D131" i="24"/>
  <c r="D174" i="24"/>
  <c r="D137" i="24" l="1"/>
  <c r="D148" i="24" s="1"/>
  <c r="D150" i="24" s="1"/>
  <c r="D170" i="24" s="1"/>
  <c r="D206" i="24" l="1"/>
  <c r="D208" i="24" s="1"/>
  <c r="D176" i="24"/>
  <c r="D172" i="24"/>
  <c r="D184" i="24" l="1"/>
  <c r="D178" i="24" s="1"/>
  <c r="D179" i="24" s="1"/>
  <c r="D185" i="24" s="1"/>
  <c r="D186" i="24" l="1"/>
  <c r="D187" i="24" s="1"/>
  <c r="D191" i="24" l="1"/>
  <c r="D190" i="24"/>
  <c r="D194" i="24"/>
  <c r="D195" i="24" l="1"/>
  <c r="D196" i="24" s="1"/>
  <c r="D209" i="24" s="1"/>
  <c r="D210" i="24" s="1"/>
  <c r="F5" i="12" s="1"/>
  <c r="G5" i="12" s="1"/>
  <c r="C195" i="21" l="1"/>
  <c r="D164" i="21"/>
  <c r="D207" i="21" s="1"/>
  <c r="B149" i="21"/>
  <c r="B148" i="21"/>
  <c r="C134" i="21"/>
  <c r="C133" i="21"/>
  <c r="C132" i="21"/>
  <c r="C131" i="21"/>
  <c r="C137" i="21" s="1"/>
  <c r="C142" i="21" s="1"/>
  <c r="C115" i="21"/>
  <c r="C113" i="21"/>
  <c r="C112" i="21"/>
  <c r="C110" i="21"/>
  <c r="C111" i="21" s="1"/>
  <c r="D90" i="21"/>
  <c r="D99" i="21" s="1"/>
  <c r="D82" i="21"/>
  <c r="D78" i="21"/>
  <c r="D79" i="21" s="1"/>
  <c r="C68" i="21"/>
  <c r="C114" i="21" s="1"/>
  <c r="C49" i="21"/>
  <c r="C48" i="21"/>
  <c r="C47" i="21"/>
  <c r="D31" i="21"/>
  <c r="D36" i="21" s="1"/>
  <c r="C195" i="20"/>
  <c r="D164" i="20"/>
  <c r="D171" i="20" s="1"/>
  <c r="D177" i="20" s="1"/>
  <c r="B149" i="20"/>
  <c r="B148" i="20"/>
  <c r="C134" i="20"/>
  <c r="C133" i="20"/>
  <c r="C132" i="20"/>
  <c r="C131" i="20"/>
  <c r="C137" i="20" s="1"/>
  <c r="C115" i="20"/>
  <c r="C113" i="20"/>
  <c r="C112" i="20"/>
  <c r="C110" i="20"/>
  <c r="C111" i="20" s="1"/>
  <c r="D90" i="20"/>
  <c r="D99" i="20" s="1"/>
  <c r="D82" i="20"/>
  <c r="D78" i="20"/>
  <c r="D79" i="20" s="1"/>
  <c r="C68" i="20"/>
  <c r="C114" i="20" s="1"/>
  <c r="C49" i="20"/>
  <c r="C48" i="20"/>
  <c r="C47" i="20"/>
  <c r="D31" i="20"/>
  <c r="D36" i="20" s="1"/>
  <c r="C195" i="19"/>
  <c r="D164" i="19"/>
  <c r="D171" i="19" s="1"/>
  <c r="D177" i="19" s="1"/>
  <c r="B149" i="19"/>
  <c r="B148" i="19"/>
  <c r="C134" i="19"/>
  <c r="C133" i="19"/>
  <c r="C132" i="19"/>
  <c r="C131" i="19"/>
  <c r="C137" i="19" s="1"/>
  <c r="C115" i="19"/>
  <c r="C113" i="19"/>
  <c r="C112" i="19"/>
  <c r="C110" i="19"/>
  <c r="C111" i="19" s="1"/>
  <c r="D90" i="19"/>
  <c r="D99" i="19" s="1"/>
  <c r="D82" i="19"/>
  <c r="D78" i="19"/>
  <c r="D79" i="19" s="1"/>
  <c r="C68" i="19"/>
  <c r="C114" i="19" s="1"/>
  <c r="C49" i="19"/>
  <c r="C48" i="19"/>
  <c r="C47" i="19"/>
  <c r="D31" i="19"/>
  <c r="D36" i="19" s="1"/>
  <c r="C195" i="18"/>
  <c r="D164" i="18"/>
  <c r="B149" i="18"/>
  <c r="B148" i="18"/>
  <c r="C134" i="18"/>
  <c r="C133" i="18"/>
  <c r="C132" i="18"/>
  <c r="C131" i="18"/>
  <c r="C137" i="18" s="1"/>
  <c r="C115" i="18"/>
  <c r="C113" i="18"/>
  <c r="C112" i="18"/>
  <c r="C110" i="18"/>
  <c r="C111" i="18" s="1"/>
  <c r="D90" i="18"/>
  <c r="D99" i="18" s="1"/>
  <c r="D82" i="18"/>
  <c r="D79" i="18"/>
  <c r="C68" i="18"/>
  <c r="C114" i="18" s="1"/>
  <c r="C49" i="18"/>
  <c r="C48" i="18"/>
  <c r="C47" i="18"/>
  <c r="D31" i="18"/>
  <c r="D36" i="18" s="1"/>
  <c r="C142" i="20" l="1"/>
  <c r="C142" i="18"/>
  <c r="C142" i="19"/>
  <c r="D53" i="21"/>
  <c r="D203" i="21"/>
  <c r="D41" i="21"/>
  <c r="D42" i="21" s="1"/>
  <c r="D167" i="21"/>
  <c r="D119" i="21"/>
  <c r="D103" i="21"/>
  <c r="D75" i="21"/>
  <c r="D76" i="21" s="1"/>
  <c r="D83" i="21" s="1"/>
  <c r="D171" i="21"/>
  <c r="D177" i="21" s="1"/>
  <c r="D53" i="20"/>
  <c r="D41" i="20"/>
  <c r="D42" i="20" s="1"/>
  <c r="D167" i="20"/>
  <c r="D119" i="20"/>
  <c r="D103" i="20"/>
  <c r="D203" i="20"/>
  <c r="D207" i="20"/>
  <c r="D75" i="20"/>
  <c r="D76" i="20" s="1"/>
  <c r="D83" i="20" s="1"/>
  <c r="D53" i="19"/>
  <c r="D41" i="19"/>
  <c r="D42" i="19" s="1"/>
  <c r="D167" i="19"/>
  <c r="D119" i="19"/>
  <c r="D103" i="19"/>
  <c r="D203" i="19"/>
  <c r="D207" i="19"/>
  <c r="D75" i="19"/>
  <c r="D76" i="19" s="1"/>
  <c r="D83" i="19" s="1"/>
  <c r="D41" i="18"/>
  <c r="D42" i="18" s="1"/>
  <c r="D53" i="18"/>
  <c r="D167" i="18"/>
  <c r="D119" i="18"/>
  <c r="D103" i="18"/>
  <c r="D203" i="18"/>
  <c r="D171" i="18"/>
  <c r="D177" i="18" s="1"/>
  <c r="D207" i="18"/>
  <c r="D75" i="18"/>
  <c r="D76" i="18" s="1"/>
  <c r="D83" i="18" s="1"/>
  <c r="D121" i="21" l="1"/>
  <c r="D98" i="21"/>
  <c r="D173" i="21"/>
  <c r="D48" i="21"/>
  <c r="D49" i="21"/>
  <c r="D47" i="21"/>
  <c r="D121" i="20"/>
  <c r="D98" i="20"/>
  <c r="D173" i="20"/>
  <c r="D48" i="20"/>
  <c r="D49" i="20"/>
  <c r="D47" i="20"/>
  <c r="D121" i="19"/>
  <c r="D98" i="19"/>
  <c r="D173" i="19"/>
  <c r="D48" i="19"/>
  <c r="D49" i="19"/>
  <c r="D47" i="19"/>
  <c r="D98" i="18"/>
  <c r="D121" i="18"/>
  <c r="D173" i="18"/>
  <c r="D48" i="18"/>
  <c r="D49" i="18"/>
  <c r="D47" i="18"/>
  <c r="D50" i="21" l="1"/>
  <c r="D50" i="20"/>
  <c r="D50" i="19"/>
  <c r="D54" i="19" s="1"/>
  <c r="D55" i="19" s="1"/>
  <c r="D120" i="19"/>
  <c r="D50" i="18"/>
  <c r="D120" i="18"/>
  <c r="D104" i="18"/>
  <c r="D105" i="18" s="1"/>
  <c r="D96" i="18"/>
  <c r="D54" i="18"/>
  <c r="D55" i="18" s="1"/>
  <c r="D96" i="19" l="1"/>
  <c r="D104" i="19"/>
  <c r="D105" i="19" s="1"/>
  <c r="D111" i="19" s="1"/>
  <c r="D120" i="21"/>
  <c r="D104" i="21"/>
  <c r="D105" i="21" s="1"/>
  <c r="D96" i="21"/>
  <c r="D54" i="21"/>
  <c r="D55" i="21" s="1"/>
  <c r="D120" i="20"/>
  <c r="D104" i="20"/>
  <c r="D105" i="20" s="1"/>
  <c r="D96" i="20"/>
  <c r="D54" i="20"/>
  <c r="D55" i="20" s="1"/>
  <c r="D115" i="19"/>
  <c r="D113" i="19"/>
  <c r="D112" i="19"/>
  <c r="D110" i="19"/>
  <c r="D65" i="19"/>
  <c r="D61" i="19"/>
  <c r="D64" i="19"/>
  <c r="D60" i="19"/>
  <c r="D66" i="19"/>
  <c r="D67" i="19"/>
  <c r="D63" i="19"/>
  <c r="D62" i="19"/>
  <c r="D64" i="18"/>
  <c r="D60" i="18"/>
  <c r="D66" i="18"/>
  <c r="D62" i="18"/>
  <c r="D65" i="18"/>
  <c r="D61" i="18"/>
  <c r="D67" i="18"/>
  <c r="D63" i="18"/>
  <c r="D115" i="18"/>
  <c r="D113" i="18"/>
  <c r="D111" i="18"/>
  <c r="D114" i="18"/>
  <c r="D112" i="18"/>
  <c r="D110" i="18"/>
  <c r="D114" i="19" l="1"/>
  <c r="D65" i="21"/>
  <c r="D61" i="21"/>
  <c r="D64" i="21"/>
  <c r="D60" i="21"/>
  <c r="D66" i="21"/>
  <c r="D67" i="21"/>
  <c r="D63" i="21"/>
  <c r="D62" i="21"/>
  <c r="D115" i="21"/>
  <c r="D113" i="21"/>
  <c r="D111" i="21"/>
  <c r="D114" i="21"/>
  <c r="D112" i="21"/>
  <c r="D110" i="21"/>
  <c r="D65" i="20"/>
  <c r="D61" i="20"/>
  <c r="D60" i="20"/>
  <c r="D62" i="20"/>
  <c r="D64" i="20"/>
  <c r="D67" i="20"/>
  <c r="D63" i="20"/>
  <c r="D66" i="20"/>
  <c r="D115" i="20"/>
  <c r="D113" i="20"/>
  <c r="D111" i="20"/>
  <c r="D114" i="20"/>
  <c r="D112" i="20"/>
  <c r="D110" i="20"/>
  <c r="D68" i="19"/>
  <c r="D97" i="19" s="1"/>
  <c r="D100" i="19" s="1"/>
  <c r="D168" i="19" s="1"/>
  <c r="D116" i="19"/>
  <c r="D116" i="18"/>
  <c r="D68" i="18"/>
  <c r="D97" i="18" s="1"/>
  <c r="D100" i="18" s="1"/>
  <c r="D204" i="19" l="1"/>
  <c r="D116" i="21"/>
  <c r="D68" i="21"/>
  <c r="D97" i="21" s="1"/>
  <c r="D100" i="21" s="1"/>
  <c r="D68" i="20"/>
  <c r="D97" i="20" s="1"/>
  <c r="D100" i="20" s="1"/>
  <c r="D116" i="20"/>
  <c r="D169" i="19"/>
  <c r="D175" i="19" s="1"/>
  <c r="D205" i="19"/>
  <c r="D122" i="19"/>
  <c r="D123" i="19" s="1"/>
  <c r="D174" i="19"/>
  <c r="D168" i="18"/>
  <c r="D204" i="18"/>
  <c r="D169" i="18"/>
  <c r="D175" i="18" s="1"/>
  <c r="D205" i="18"/>
  <c r="D122" i="18"/>
  <c r="D123" i="18" s="1"/>
  <c r="D168" i="21" l="1"/>
  <c r="D204" i="21"/>
  <c r="D169" i="21"/>
  <c r="D175" i="21" s="1"/>
  <c r="D122" i="21"/>
  <c r="D123" i="21" s="1"/>
  <c r="D205" i="21"/>
  <c r="D169" i="20"/>
  <c r="D175" i="20" s="1"/>
  <c r="D205" i="20"/>
  <c r="D122" i="20"/>
  <c r="D123" i="20" s="1"/>
  <c r="D168" i="20"/>
  <c r="D204" i="20"/>
  <c r="D134" i="19"/>
  <c r="D132" i="19"/>
  <c r="D130" i="19"/>
  <c r="D133" i="19"/>
  <c r="D131" i="19"/>
  <c r="D142" i="19"/>
  <c r="D143" i="19" s="1"/>
  <c r="D149" i="19" s="1"/>
  <c r="D134" i="18"/>
  <c r="D132" i="18"/>
  <c r="D130" i="18"/>
  <c r="D131" i="18"/>
  <c r="D142" i="18"/>
  <c r="D143" i="18" s="1"/>
  <c r="D149" i="18" s="1"/>
  <c r="D133" i="18"/>
  <c r="D174" i="18"/>
  <c r="D133" i="21" l="1"/>
  <c r="D134" i="21"/>
  <c r="D132" i="21"/>
  <c r="D130" i="21"/>
  <c r="D131" i="21"/>
  <c r="D142" i="21"/>
  <c r="D143" i="21" s="1"/>
  <c r="D149" i="21" s="1"/>
  <c r="D174" i="21"/>
  <c r="D134" i="20"/>
  <c r="D132" i="20"/>
  <c r="D130" i="20"/>
  <c r="D133" i="20"/>
  <c r="D131" i="20"/>
  <c r="D142" i="20"/>
  <c r="D143" i="20" s="1"/>
  <c r="D149" i="20" s="1"/>
  <c r="D174" i="20"/>
  <c r="D137" i="19"/>
  <c r="D148" i="19" s="1"/>
  <c r="D150" i="19" s="1"/>
  <c r="D170" i="19" s="1"/>
  <c r="D137" i="18"/>
  <c r="D148" i="18" s="1"/>
  <c r="D150" i="18" s="1"/>
  <c r="D170" i="18" s="1"/>
  <c r="D206" i="18" s="1"/>
  <c r="D208" i="18" s="1"/>
  <c r="D137" i="21" l="1"/>
  <c r="D148" i="21" s="1"/>
  <c r="D150" i="21" s="1"/>
  <c r="D170" i="21" s="1"/>
  <c r="D137" i="20"/>
  <c r="D148" i="20" s="1"/>
  <c r="D150" i="20" s="1"/>
  <c r="D170" i="20" s="1"/>
  <c r="D206" i="19"/>
  <c r="D208" i="19" s="1"/>
  <c r="D176" i="19"/>
  <c r="D172" i="19"/>
  <c r="D172" i="18"/>
  <c r="D184" i="18" s="1"/>
  <c r="D178" i="18" s="1"/>
  <c r="D176" i="18"/>
  <c r="D179" i="18" l="1"/>
  <c r="D185" i="18" s="1"/>
  <c r="D186" i="18" s="1"/>
  <c r="D187" i="18" s="1"/>
  <c r="D206" i="21"/>
  <c r="D208" i="21" s="1"/>
  <c r="D176" i="21"/>
  <c r="D172" i="21"/>
  <c r="D206" i="20"/>
  <c r="D208" i="20" s="1"/>
  <c r="D176" i="20"/>
  <c r="D172" i="20"/>
  <c r="D184" i="19"/>
  <c r="D178" i="19" s="1"/>
  <c r="D179" i="19" s="1"/>
  <c r="D185" i="19" s="1"/>
  <c r="D184" i="21" l="1"/>
  <c r="D178" i="21" s="1"/>
  <c r="D179" i="21" s="1"/>
  <c r="D185" i="21" s="1"/>
  <c r="D184" i="20"/>
  <c r="D178" i="20" s="1"/>
  <c r="D179" i="20" s="1"/>
  <c r="D185" i="20" s="1"/>
  <c r="D186" i="20" s="1"/>
  <c r="D187" i="20" s="1"/>
  <c r="D186" i="19"/>
  <c r="D187" i="19" s="1"/>
  <c r="D191" i="18"/>
  <c r="D190" i="18"/>
  <c r="D194" i="18"/>
  <c r="D186" i="21" l="1"/>
  <c r="D187" i="21" s="1"/>
  <c r="D191" i="20"/>
  <c r="D190" i="20"/>
  <c r="D194" i="20"/>
  <c r="D191" i="19"/>
  <c r="D190" i="19"/>
  <c r="D194" i="19"/>
  <c r="D195" i="18"/>
  <c r="D196" i="18" s="1"/>
  <c r="D209" i="18" s="1"/>
  <c r="D210" i="18" s="1"/>
  <c r="F8" i="12" s="1"/>
  <c r="D191" i="21" l="1"/>
  <c r="D190" i="21"/>
  <c r="D194" i="21"/>
  <c r="D195" i="20"/>
  <c r="D196" i="20" s="1"/>
  <c r="D209" i="20" s="1"/>
  <c r="D210" i="20" s="1"/>
  <c r="F10" i="12" s="1"/>
  <c r="D195" i="19"/>
  <c r="D196" i="19" s="1"/>
  <c r="D209" i="19" s="1"/>
  <c r="D210" i="19" s="1"/>
  <c r="F9" i="12" s="1"/>
  <c r="D195" i="21" l="1"/>
  <c r="D196" i="21" s="1"/>
  <c r="D209" i="21" s="1"/>
  <c r="D210" i="21" s="1"/>
  <c r="F11" i="12" s="1"/>
  <c r="G8" i="12" l="1"/>
  <c r="H8" i="12" s="1"/>
  <c r="J8" i="12" s="1"/>
  <c r="K8" i="12" s="1"/>
  <c r="G9" i="12"/>
  <c r="H9" i="12" s="1"/>
  <c r="J9" i="12" s="1"/>
  <c r="K9" i="12" s="1"/>
  <c r="G10" i="12"/>
  <c r="H10" i="12" s="1"/>
  <c r="J10" i="12" s="1"/>
  <c r="K10" i="12" s="1"/>
  <c r="G11" i="12"/>
  <c r="H11" i="12" s="1"/>
  <c r="J11" i="12" s="1"/>
  <c r="K11" i="12" s="1"/>
  <c r="H5" i="12"/>
  <c r="J5" i="12" s="1"/>
  <c r="K5" i="12" s="1"/>
  <c r="I12" i="12" l="1"/>
  <c r="D82" i="7" l="1"/>
  <c r="D78" i="7"/>
  <c r="D82" i="6"/>
  <c r="F20" i="10" l="1"/>
  <c r="D25" i="10"/>
  <c r="F22" i="10"/>
  <c r="F21" i="10"/>
  <c r="D16" i="10"/>
  <c r="F12" i="10"/>
  <c r="F11" i="10"/>
  <c r="F10" i="10"/>
  <c r="F9" i="10"/>
  <c r="F8" i="10"/>
  <c r="F7" i="10"/>
  <c r="F6" i="10"/>
  <c r="F5" i="10"/>
  <c r="F4" i="10"/>
  <c r="F3" i="10"/>
  <c r="F2" i="10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F5" i="9"/>
  <c r="F4" i="9"/>
  <c r="F3" i="9"/>
  <c r="F2" i="9"/>
  <c r="I7" i="8"/>
  <c r="I8" i="8"/>
  <c r="I6" i="8"/>
  <c r="I5" i="8"/>
  <c r="I4" i="8"/>
  <c r="I3" i="8"/>
  <c r="C195" i="7"/>
  <c r="B149" i="7"/>
  <c r="B148" i="7"/>
  <c r="C134" i="7"/>
  <c r="C133" i="7"/>
  <c r="C132" i="7"/>
  <c r="C131" i="7"/>
  <c r="C115" i="7"/>
  <c r="C113" i="7"/>
  <c r="C112" i="7"/>
  <c r="C110" i="7"/>
  <c r="C111" i="7" s="1"/>
  <c r="D90" i="7"/>
  <c r="D99" i="7" s="1"/>
  <c r="D79" i="7"/>
  <c r="D75" i="7"/>
  <c r="C68" i="7"/>
  <c r="C114" i="7" s="1"/>
  <c r="C49" i="7"/>
  <c r="C48" i="7"/>
  <c r="C47" i="7"/>
  <c r="D36" i="7"/>
  <c r="D53" i="7" s="1"/>
  <c r="D31" i="7"/>
  <c r="D78" i="6"/>
  <c r="F34" i="9" l="1"/>
  <c r="F35" i="9" s="1"/>
  <c r="D160" i="6" s="1"/>
  <c r="F23" i="10"/>
  <c r="D76" i="7"/>
  <c r="D83" i="7" s="1"/>
  <c r="E24" i="10"/>
  <c r="E25" i="10"/>
  <c r="F14" i="10"/>
  <c r="E16" i="10" s="1"/>
  <c r="F56" i="9"/>
  <c r="F57" i="9" s="1"/>
  <c r="I9" i="8"/>
  <c r="I10" i="8" s="1"/>
  <c r="D119" i="7"/>
  <c r="D203" i="7"/>
  <c r="D41" i="7"/>
  <c r="D42" i="7" s="1"/>
  <c r="D167" i="7"/>
  <c r="D103" i="7"/>
  <c r="C137" i="7"/>
  <c r="C142" i="7" s="1"/>
  <c r="C137" i="6"/>
  <c r="D160" i="7" l="1"/>
  <c r="D159" i="7"/>
  <c r="D159" i="6"/>
  <c r="E26" i="10"/>
  <c r="E28" i="10" s="1"/>
  <c r="E15" i="10"/>
  <c r="E17" i="10" s="1"/>
  <c r="D161" i="7" s="1"/>
  <c r="D121" i="7"/>
  <c r="D98" i="7"/>
  <c r="D173" i="7"/>
  <c r="D49" i="7"/>
  <c r="D47" i="7"/>
  <c r="D48" i="7"/>
  <c r="D79" i="6"/>
  <c r="D161" i="6" l="1"/>
  <c r="D164" i="6" s="1"/>
  <c r="D164" i="7"/>
  <c r="D171" i="7" s="1"/>
  <c r="D177" i="7" s="1"/>
  <c r="D50" i="7"/>
  <c r="C195" i="6"/>
  <c r="B149" i="6"/>
  <c r="B148" i="6"/>
  <c r="C134" i="6"/>
  <c r="C133" i="6"/>
  <c r="C132" i="6"/>
  <c r="C131" i="6"/>
  <c r="C115" i="6"/>
  <c r="C113" i="6"/>
  <c r="C112" i="6"/>
  <c r="C110" i="6"/>
  <c r="C111" i="6" s="1"/>
  <c r="D90" i="6"/>
  <c r="D99" i="6" s="1"/>
  <c r="C68" i="6"/>
  <c r="C49" i="6"/>
  <c r="C48" i="6"/>
  <c r="C47" i="6"/>
  <c r="D31" i="6"/>
  <c r="D207" i="7" l="1"/>
  <c r="D96" i="7"/>
  <c r="D54" i="7"/>
  <c r="D55" i="7" s="1"/>
  <c r="D120" i="7"/>
  <c r="D104" i="7"/>
  <c r="D105" i="7" s="1"/>
  <c r="D36" i="6"/>
  <c r="D167" i="6" s="1"/>
  <c r="D75" i="6"/>
  <c r="D76" i="6" s="1"/>
  <c r="D83" i="6" s="1"/>
  <c r="C114" i="6"/>
  <c r="C142" i="6"/>
  <c r="D207" i="6"/>
  <c r="D171" i="6"/>
  <c r="D177" i="6" s="1"/>
  <c r="D203" i="6" l="1"/>
  <c r="D41" i="6"/>
  <c r="D42" i="6" s="1"/>
  <c r="D48" i="6" s="1"/>
  <c r="D114" i="7"/>
  <c r="D115" i="7"/>
  <c r="D113" i="7"/>
  <c r="D111" i="7"/>
  <c r="D112" i="7"/>
  <c r="D110" i="7"/>
  <c r="D66" i="7"/>
  <c r="D62" i="7"/>
  <c r="D63" i="7"/>
  <c r="D65" i="7"/>
  <c r="D61" i="7"/>
  <c r="D67" i="7"/>
  <c r="D64" i="7"/>
  <c r="D60" i="7"/>
  <c r="D103" i="6"/>
  <c r="D119" i="6"/>
  <c r="D53" i="6"/>
  <c r="D121" i="6"/>
  <c r="D98" i="6"/>
  <c r="D173" i="6" l="1"/>
  <c r="D49" i="6"/>
  <c r="D47" i="6"/>
  <c r="D50" i="6" s="1"/>
  <c r="D120" i="6" s="1"/>
  <c r="D68" i="7"/>
  <c r="D97" i="7" s="1"/>
  <c r="D100" i="7" s="1"/>
  <c r="D116" i="7"/>
  <c r="D169" i="7" l="1"/>
  <c r="D175" i="7" s="1"/>
  <c r="D122" i="7"/>
  <c r="D123" i="7" s="1"/>
  <c r="D205" i="7"/>
  <c r="D168" i="7"/>
  <c r="D204" i="7"/>
  <c r="D54" i="6"/>
  <c r="D55" i="6" s="1"/>
  <c r="D67" i="6" s="1"/>
  <c r="D104" i="6"/>
  <c r="D105" i="6" s="1"/>
  <c r="D113" i="6" s="1"/>
  <c r="D96" i="6"/>
  <c r="D174" i="7" l="1"/>
  <c r="D133" i="7"/>
  <c r="D130" i="7"/>
  <c r="D131" i="7"/>
  <c r="D134" i="7"/>
  <c r="D132" i="7"/>
  <c r="D142" i="7"/>
  <c r="D143" i="7" s="1"/>
  <c r="D149" i="7" s="1"/>
  <c r="D112" i="6"/>
  <c r="D115" i="6"/>
  <c r="D65" i="6"/>
  <c r="D111" i="6"/>
  <c r="D110" i="6"/>
  <c r="D114" i="6"/>
  <c r="D66" i="6"/>
  <c r="D61" i="6"/>
  <c r="D63" i="6"/>
  <c r="D64" i="6"/>
  <c r="D62" i="6"/>
  <c r="D60" i="6"/>
  <c r="D137" i="7" l="1"/>
  <c r="D148" i="7" s="1"/>
  <c r="D150" i="7" s="1"/>
  <c r="D170" i="7" s="1"/>
  <c r="D116" i="6"/>
  <c r="D122" i="6" s="1"/>
  <c r="D123" i="6" s="1"/>
  <c r="D68" i="6"/>
  <c r="D97" i="6" s="1"/>
  <c r="D100" i="6" s="1"/>
  <c r="D204" i="6" s="1"/>
  <c r="D206" i="7" l="1"/>
  <c r="D208" i="7" s="1"/>
  <c r="D176" i="7"/>
  <c r="D172" i="7"/>
  <c r="D169" i="6"/>
  <c r="D175" i="6" s="1"/>
  <c r="D134" i="6"/>
  <c r="D142" i="6"/>
  <c r="D143" i="6" s="1"/>
  <c r="D149" i="6" s="1"/>
  <c r="D133" i="6"/>
  <c r="D130" i="6"/>
  <c r="D205" i="6"/>
  <c r="D131" i="6"/>
  <c r="D132" i="6"/>
  <c r="D168" i="6"/>
  <c r="D184" i="7" l="1"/>
  <c r="D178" i="7" s="1"/>
  <c r="D179" i="7" s="1"/>
  <c r="D185" i="7" s="1"/>
  <c r="D186" i="7" s="1"/>
  <c r="D187" i="7" s="1"/>
  <c r="D137" i="6"/>
  <c r="D148" i="6" s="1"/>
  <c r="D150" i="6" s="1"/>
  <c r="D170" i="6" s="1"/>
  <c r="D176" i="6" s="1"/>
  <c r="D174" i="6"/>
  <c r="D191" i="7" l="1"/>
  <c r="D190" i="7"/>
  <c r="D194" i="7"/>
  <c r="D172" i="6"/>
  <c r="D206" i="6"/>
  <c r="D208" i="6" s="1"/>
  <c r="D195" i="7" l="1"/>
  <c r="D196" i="7" s="1"/>
  <c r="D209" i="7" s="1"/>
  <c r="D210" i="7" s="1"/>
  <c r="F6" i="12" s="1"/>
  <c r="G6" i="12" s="1"/>
  <c r="H6" i="12" s="1"/>
  <c r="J6" i="12" s="1"/>
  <c r="D184" i="6"/>
  <c r="D178" i="6" s="1"/>
  <c r="D179" i="6" s="1"/>
  <c r="D185" i="6" s="1"/>
  <c r="D186" i="6" s="1"/>
  <c r="D187" i="6" s="1"/>
  <c r="D190" i="6" s="1"/>
  <c r="K6" i="12" l="1"/>
  <c r="D194" i="6"/>
  <c r="D191" i="6"/>
  <c r="D195" i="6" l="1"/>
  <c r="D196" i="6" s="1"/>
  <c r="D209" i="6" s="1"/>
  <c r="D210" i="6" s="1"/>
  <c r="F7" i="12" s="1"/>
  <c r="G7" i="12" s="1"/>
  <c r="H7" i="12" s="1"/>
  <c r="J7" i="12" s="1"/>
  <c r="K7" i="12" l="1"/>
  <c r="K12" i="12" s="1"/>
  <c r="J12" i="12"/>
</calcChain>
</file>

<file path=xl/comments1.xml><?xml version="1.0" encoding="utf-8"?>
<comments xmlns="http://schemas.openxmlformats.org/spreadsheetml/2006/main">
  <authors>
    <author>Wellington Caninja Soares Ferreira</author>
  </authors>
  <commentList>
    <comment ref="A119" authorId="0" shapeId="0">
      <text>
        <r>
          <rPr>
            <b/>
            <sz val="9"/>
            <color indexed="81"/>
            <rFont val="Segoe UI"/>
            <family val="2"/>
          </rPr>
          <t>Wellington Caninja Soares Ferreira:</t>
        </r>
        <r>
          <rPr>
            <sz val="9"/>
            <color indexed="81"/>
            <rFont val="Segoe UI"/>
            <family val="2"/>
          </rPr>
          <t xml:space="preserve">
DISCUTIR BASE DE CÁLCULO
</t>
        </r>
      </text>
    </comment>
  </commentList>
</comments>
</file>

<file path=xl/comments2.xml><?xml version="1.0" encoding="utf-8"?>
<comments xmlns="http://schemas.openxmlformats.org/spreadsheetml/2006/main">
  <authors>
    <author>Wellington Caninja Soares Ferreira</author>
  </authors>
  <commentList>
    <comment ref="A119" authorId="0" shapeId="0">
      <text>
        <r>
          <rPr>
            <b/>
            <sz val="9"/>
            <color indexed="81"/>
            <rFont val="Segoe UI"/>
            <family val="2"/>
          </rPr>
          <t>Wellington Caninja Soares Ferreira:</t>
        </r>
        <r>
          <rPr>
            <sz val="9"/>
            <color indexed="81"/>
            <rFont val="Segoe UI"/>
            <family val="2"/>
          </rPr>
          <t xml:space="preserve">
DISCUTIR BASE DE CÁLCULO
</t>
        </r>
      </text>
    </comment>
  </commentList>
</comments>
</file>

<file path=xl/comments3.xml><?xml version="1.0" encoding="utf-8"?>
<comments xmlns="http://schemas.openxmlformats.org/spreadsheetml/2006/main">
  <authors>
    <author>Wellington Caninja Soares Ferreira</author>
  </authors>
  <commentList>
    <comment ref="A119" authorId="0" shapeId="0">
      <text>
        <r>
          <rPr>
            <b/>
            <sz val="9"/>
            <color indexed="81"/>
            <rFont val="Segoe UI"/>
            <family val="2"/>
          </rPr>
          <t>Wellington Caninja Soares Ferreira:</t>
        </r>
        <r>
          <rPr>
            <sz val="9"/>
            <color indexed="81"/>
            <rFont val="Segoe UI"/>
            <family val="2"/>
          </rPr>
          <t xml:space="preserve">
DISCUTIR BASE DE CÁLCULO
</t>
        </r>
      </text>
    </comment>
  </commentList>
</comments>
</file>

<file path=xl/comments4.xml><?xml version="1.0" encoding="utf-8"?>
<comments xmlns="http://schemas.openxmlformats.org/spreadsheetml/2006/main">
  <authors>
    <author>Wellington Caninja Soares Ferreira</author>
  </authors>
  <commentList>
    <comment ref="A119" authorId="0" shapeId="0">
      <text>
        <r>
          <rPr>
            <b/>
            <sz val="9"/>
            <color indexed="81"/>
            <rFont val="Segoe UI"/>
            <family val="2"/>
          </rPr>
          <t>Wellington Caninja Soares Ferreira:</t>
        </r>
        <r>
          <rPr>
            <sz val="9"/>
            <color indexed="81"/>
            <rFont val="Segoe UI"/>
            <family val="2"/>
          </rPr>
          <t xml:space="preserve">
DISCUTIR BASE DE CÁLCULO
</t>
        </r>
      </text>
    </comment>
  </commentList>
</comments>
</file>

<file path=xl/comments5.xml><?xml version="1.0" encoding="utf-8"?>
<comments xmlns="http://schemas.openxmlformats.org/spreadsheetml/2006/main">
  <authors>
    <author>Wellington Caninja Soares Ferreira</author>
  </authors>
  <commentList>
    <comment ref="A119" authorId="0" shapeId="0">
      <text>
        <r>
          <rPr>
            <b/>
            <sz val="9"/>
            <color indexed="81"/>
            <rFont val="Segoe UI"/>
            <family val="2"/>
          </rPr>
          <t>Wellington Caninja Soares Ferreira:</t>
        </r>
        <r>
          <rPr>
            <sz val="9"/>
            <color indexed="81"/>
            <rFont val="Segoe UI"/>
            <family val="2"/>
          </rPr>
          <t xml:space="preserve">
DISCUTIR BASE DE CÁLCULO
</t>
        </r>
      </text>
    </comment>
  </commentList>
</comments>
</file>

<file path=xl/comments6.xml><?xml version="1.0" encoding="utf-8"?>
<comments xmlns="http://schemas.openxmlformats.org/spreadsheetml/2006/main">
  <authors>
    <author>Wellington Caninja Soares Ferreira</author>
  </authors>
  <commentList>
    <comment ref="A119" authorId="0" shapeId="0">
      <text>
        <r>
          <rPr>
            <b/>
            <sz val="9"/>
            <color indexed="81"/>
            <rFont val="Segoe UI"/>
            <family val="2"/>
          </rPr>
          <t>Wellington Caninja Soares Ferreira:</t>
        </r>
        <r>
          <rPr>
            <sz val="9"/>
            <color indexed="81"/>
            <rFont val="Segoe UI"/>
            <family val="2"/>
          </rPr>
          <t xml:space="preserve">
DISCUTIR BASE DE CÁLCULO
</t>
        </r>
      </text>
    </comment>
  </commentList>
</comments>
</file>

<file path=xl/comments7.xml><?xml version="1.0" encoding="utf-8"?>
<comments xmlns="http://schemas.openxmlformats.org/spreadsheetml/2006/main">
  <authors>
    <author>Wellington Caninja Soares Ferreira</author>
  </authors>
  <commentList>
    <comment ref="A119" authorId="0" shapeId="0">
      <text>
        <r>
          <rPr>
            <b/>
            <sz val="9"/>
            <color indexed="81"/>
            <rFont val="Segoe UI"/>
            <family val="2"/>
          </rPr>
          <t>Wellington Caninja Soares Ferreira:</t>
        </r>
        <r>
          <rPr>
            <sz val="9"/>
            <color indexed="81"/>
            <rFont val="Segoe UI"/>
            <family val="2"/>
          </rPr>
          <t xml:space="preserve">
DISCUTIR BASE DE CÁLCULO
</t>
        </r>
      </text>
    </comment>
  </commentList>
</comments>
</file>

<file path=xl/sharedStrings.xml><?xml version="1.0" encoding="utf-8"?>
<sst xmlns="http://schemas.openxmlformats.org/spreadsheetml/2006/main" count="2191" uniqueCount="365">
  <si>
    <t>PLANILHA DE CUSTOS E FORMAÇÃO DE PREÇOS</t>
  </si>
  <si>
    <t>MODELO PARA A CONSOLIDAÇÃO E APRESENTAÇÃO DE PROPOSTAS</t>
  </si>
  <si>
    <t>1. DISCRIMINAÇÃO DOS SERVIÇOS (DADOS REFERENTES À CONTRATAÇÃO)</t>
  </si>
  <si>
    <t>Valor ou Percentual Fixo estipulado por Lei ou CCT</t>
  </si>
  <si>
    <t>Valor Varíável específico de cada Posto de Trabalho</t>
  </si>
  <si>
    <t>A</t>
  </si>
  <si>
    <t>Nº do Processo</t>
  </si>
  <si>
    <t>B</t>
  </si>
  <si>
    <t>Licitação Nº</t>
  </si>
  <si>
    <t>C</t>
  </si>
  <si>
    <t>Data de apresentação da proposta (dia/mês/ano):</t>
  </si>
  <si>
    <t>D</t>
  </si>
  <si>
    <t>Município/UF</t>
  </si>
  <si>
    <t>E</t>
  </si>
  <si>
    <t>Número de meses de execução contratual:</t>
  </si>
  <si>
    <t>F</t>
  </si>
  <si>
    <t>Tipo de Serviço (mesmo serviço com características distintas)</t>
  </si>
  <si>
    <t>G</t>
  </si>
  <si>
    <t>Unidade de Medida</t>
  </si>
  <si>
    <t>H</t>
  </si>
  <si>
    <t>Classificação Brasileira de Ocupações (CBO)</t>
  </si>
  <si>
    <t>I</t>
  </si>
  <si>
    <t>Salário Normativo da Categoria Profissional</t>
  </si>
  <si>
    <t>J</t>
  </si>
  <si>
    <t>Categoria Profissional (vinculada à execução contratual)</t>
  </si>
  <si>
    <t>K</t>
  </si>
  <si>
    <t>Ano Acordo, Convenção ou Dissídio Coletivo</t>
  </si>
  <si>
    <t>L</t>
  </si>
  <si>
    <t>Nº de registro do Acordo, Convenção ou Dissídio Coletivo</t>
  </si>
  <si>
    <t>M</t>
  </si>
  <si>
    <t>Data-Base da Categoria (dia/mês/ano)</t>
  </si>
  <si>
    <t>Fórmulas trazidas pela CCT</t>
  </si>
  <si>
    <t>Módulo 1 - Composição da Remuneração</t>
  </si>
  <si>
    <t>Valores que podem Variar de empresa para empresa</t>
  </si>
  <si>
    <t>Composição da Remuneração</t>
  </si>
  <si>
    <t>Percentual (%)</t>
  </si>
  <si>
    <t>Valor (R$)</t>
  </si>
  <si>
    <t>Salário-Base</t>
  </si>
  <si>
    <t>Total</t>
  </si>
  <si>
    <t>Módulo 2 - Encargos, Benefícios (anuais, mensais e diários) e Intrajornada Suprimido</t>
  </si>
  <si>
    <t xml:space="preserve"> MÓDULO 1</t>
  </si>
  <si>
    <t>TOTAL</t>
  </si>
  <si>
    <t>Submódulo 2.1 - 13º (décimo terceiro) Salário, Férias e Adicional de Férias</t>
  </si>
  <si>
    <t>2.1</t>
  </si>
  <si>
    <t>13º (décimo terceiro) Salário, Férias e Adicional de Férias</t>
  </si>
  <si>
    <t>13º (décimo terceiro) Salário</t>
  </si>
  <si>
    <t xml:space="preserve">Férias </t>
  </si>
  <si>
    <t>Adicional de Férias</t>
  </si>
  <si>
    <t xml:space="preserve"> MÓDULO 2.1</t>
  </si>
  <si>
    <t>Submódulo 2.2 - Encargos Previdenciários (GPS), Fundo de Garantia por Tempo de Serviço (FGTS) e outras contribuições.</t>
  </si>
  <si>
    <t>2.2</t>
  </si>
  <si>
    <t>GPS, FGTS e outras contribuições</t>
  </si>
  <si>
    <t>INSS</t>
  </si>
  <si>
    <t>Salário Educação</t>
  </si>
  <si>
    <t>SESC ou SESI</t>
  </si>
  <si>
    <t>SENAI - SENAC</t>
  </si>
  <si>
    <t>SEBRAE</t>
  </si>
  <si>
    <t>INCRA</t>
  </si>
  <si>
    <t>FGTS</t>
  </si>
  <si>
    <t xml:space="preserve">Total </t>
  </si>
  <si>
    <t>Submódulo 2.3 - Benefícios Mensais e Diários.</t>
  </si>
  <si>
    <t>2.3</t>
  </si>
  <si>
    <t>Benefícios Mensais e Diários</t>
  </si>
  <si>
    <t>A.1</t>
  </si>
  <si>
    <t>Auxílio Transporte Bruto</t>
  </si>
  <si>
    <t>A.2</t>
  </si>
  <si>
    <t xml:space="preserve">(-) Dedução do Vale Transporte </t>
  </si>
  <si>
    <t>A.3</t>
  </si>
  <si>
    <t>Auxílio Transporte Líquido ( A.1 - A.2 )</t>
  </si>
  <si>
    <t>B.1</t>
  </si>
  <si>
    <t>Auxílio-Refeição/Alimentação Bruto</t>
  </si>
  <si>
    <t>B.2</t>
  </si>
  <si>
    <t>(-) Dedução do Auxílio-Refeição/Alimentação</t>
  </si>
  <si>
    <t>B.3</t>
  </si>
  <si>
    <t>Auxílio-Refeição/Alimentação Líquido  ( B.1 - B.2 )</t>
  </si>
  <si>
    <t>Outros (especificar)</t>
  </si>
  <si>
    <t>Submódulo 2.4 - Intrajornada Suprimido</t>
  </si>
  <si>
    <t>2.4</t>
  </si>
  <si>
    <t>Intrajornada Suprimido</t>
  </si>
  <si>
    <t>Quadro-Resumo do Módulo 2 - Encargos, Benefícios (anuais, mensais e diários) e Intrajornada Suprimido</t>
  </si>
  <si>
    <t>Módulo 3 - Provisão para Rescisão</t>
  </si>
  <si>
    <t>Provisão para Rescisão</t>
  </si>
  <si>
    <t>Aviso Prévio Indenizado</t>
  </si>
  <si>
    <t>Incidência do FGTS sobre o Aviso Prévio Indenizado</t>
  </si>
  <si>
    <t>Aviso Prévio Trabalhado</t>
  </si>
  <si>
    <t>Incidência dos encargos do submódulo 2.2 sobre o Aviso Prévio Trabalhado</t>
  </si>
  <si>
    <t>MÓDULO 1</t>
  </si>
  <si>
    <t>MÓDULO 2.1</t>
  </si>
  <si>
    <t>MÓDULO 2.3*</t>
  </si>
  <si>
    <t>MÓDULO 3</t>
  </si>
  <si>
    <t xml:space="preserve">TOTAL </t>
  </si>
  <si>
    <t>Módulo 4 - Custo de Reposição do Profissional Ausente</t>
  </si>
  <si>
    <t>Submódulo 4.1  - Substituto nas Ausências Legais</t>
  </si>
  <si>
    <t>4.1</t>
  </si>
  <si>
    <t>Substituto nas Ausências Legais</t>
  </si>
  <si>
    <t>Substituto na cobertura de Férias</t>
  </si>
  <si>
    <t>Substituto na cobertura de Ausências Legais</t>
  </si>
  <si>
    <t>Substituto na cobertura de Licença-Paternidade</t>
  </si>
  <si>
    <t>Substituto na cobertura de Ausência por acidente de trabalho</t>
  </si>
  <si>
    <t>Substituto na cobertura de Afastamento Maternidade</t>
  </si>
  <si>
    <t>Submódulo 4.2  - Incidências sobre o Substituto nas Ausências Legais</t>
  </si>
  <si>
    <t>4.2</t>
  </si>
  <si>
    <t>Quadro-Resumo do Módulo 4 - Custo de Reposição do Profissional Ausente</t>
  </si>
  <si>
    <t>Custo de Reposição do Profissional Ausente</t>
  </si>
  <si>
    <t>Módulo 5 - Insumos Diversos</t>
  </si>
  <si>
    <t>Insumos Diversos</t>
  </si>
  <si>
    <t>Uniformes</t>
  </si>
  <si>
    <t>Materiais</t>
  </si>
  <si>
    <t>Equipamentos</t>
  </si>
  <si>
    <t>MÓDULO 2</t>
  </si>
  <si>
    <t>MÓDULO 4</t>
  </si>
  <si>
    <t>MÓDULO 5</t>
  </si>
  <si>
    <t>CUSTO INDIRETO</t>
  </si>
  <si>
    <t>Módulo 6 - Custos Indiretos, Tributos e Lucro</t>
  </si>
  <si>
    <t>Custos Indiretos, Tributos e Lucro</t>
  </si>
  <si>
    <t>Custos Indiretos</t>
  </si>
  <si>
    <t xml:space="preserve">Lucro </t>
  </si>
  <si>
    <t xml:space="preserve">  FATURAMENTO </t>
  </si>
  <si>
    <r>
      <t xml:space="preserve">BASE DE CÁLCULO DOS TRIBUTOS  = </t>
    </r>
    <r>
      <rPr>
        <b/>
        <sz val="12"/>
        <color theme="1"/>
        <rFont val="Times New Roman"/>
        <family val="1"/>
      </rPr>
      <t xml:space="preserve">( Faturamento / ( 1 - % Tributos ) </t>
    </r>
  </si>
  <si>
    <t>Tributos</t>
  </si>
  <si>
    <t>C1. Tributos Federais</t>
  </si>
  <si>
    <t xml:space="preserve">C1-A  (PIS)   </t>
  </si>
  <si>
    <t xml:space="preserve">C1. B  (COFINS)  </t>
  </si>
  <si>
    <t>C.2 Tributos Estaduais (especificar)</t>
  </si>
  <si>
    <t xml:space="preserve">C.3 Tributos Municipais </t>
  </si>
  <si>
    <t xml:space="preserve">C3-A (ISS)  </t>
  </si>
  <si>
    <t>SOMA DOS TRIBUTOS</t>
  </si>
  <si>
    <t>2. QUADRO-RESUMO DO CUSTO POR EMPREGADO</t>
  </si>
  <si>
    <t>Mão de obra vinculada à execução contratual (valor por empregado)</t>
  </si>
  <si>
    <t>Módulo 2 - Encargos, Benefícios (anuais, mensais e diários) e Intrajornada</t>
  </si>
  <si>
    <t>Subtotal (A + B + C + D + E)</t>
  </si>
  <si>
    <t>Módulo 6 – Custos Indiretos, Tributos e Lucro</t>
  </si>
  <si>
    <t xml:space="preserve">Valor Total por Empregado </t>
  </si>
  <si>
    <t>Total ( A.3 + B.3 + C + D + E + ...)</t>
  </si>
  <si>
    <t>Incidencia do Submódulo 2.2 sobre o Substituto nas Ausências Legais</t>
  </si>
  <si>
    <t>BASE DE CÁLCULO PARA O LUCRO: 
MÓDULO 1 + MÓDULO 2 + MÓDULO 3 + MÓDULO 4 + MÓDULO 5 + CUSTO INDIRETO</t>
  </si>
  <si>
    <t>BASE DE CÁLCULO PARA O CUSTO INDIRETO: MÓDULO 1 + MÓDULO 2 + MÓDULO 3 + MÓDULO 4 + MÓDULO 5</t>
  </si>
  <si>
    <t xml:space="preserve">BASE DE CÁLCULO PARA O MÓDULO 5:
(PLANILHA ESPECÍFICA DOS INSUMOS) </t>
  </si>
  <si>
    <t>BASE DE CÁLCULO PARA O MÓDULO 4: 
MÓDULO 1 + MÓDULO 2.1 + (MÓDULO 2.3 - Aux. Transp. Liq. - Aux. Alimentação Liq.) + MÓDULO 3</t>
  </si>
  <si>
    <t>BASE DE CÁLCULO PARA O MÓDULO 3:</t>
  </si>
  <si>
    <t>BASE DE CÁLCULO PARA O MÓDULO 2.2:</t>
  </si>
  <si>
    <t xml:space="preserve">BASE DE CÁLCULO PARA O MÓDULO 2.1: </t>
  </si>
  <si>
    <t>Multa do FGTS sobre o Aviso Prévio Indenizado</t>
  </si>
  <si>
    <t>Multa do FGTS sobre o Aviso Prévio Trabalhado</t>
  </si>
  <si>
    <t>RAT x FAP</t>
  </si>
  <si>
    <t>Encargos e Benefícios Anuais, Mensais e Diários e Intrajornada Suprimido</t>
  </si>
  <si>
    <t>Este modelo está arquitetado de acordo com a Instrução Normativa 01, de 17 de janeiro de 2020, 
da Secretaria de Estado de Planejamento e Gestão de Mato Grosso.</t>
  </si>
  <si>
    <t>O modelo a seguir deve ser obrigatoriamente observado por todos os órgãos ou entidades contratantes, podendo ser adaptado às eventuais disposições contrárias constantes em Lei, Acordos, Convenções e Dissídios Coletivos de Trabalho. Na hipótese de adaptação, os órgãos e entidades deverão validar as alterações junto à Secretaria de Estado de Planejamento e Gestão.</t>
  </si>
  <si>
    <t>Insira todas as informações necessárias nos campos editáveis destacados com esta cor</t>
  </si>
  <si>
    <t>XXXXX / 2024</t>
  </si>
  <si>
    <t>XX / XX / 2024</t>
  </si>
  <si>
    <t>CUIABÁ/MT</t>
  </si>
  <si>
    <t>POSTO</t>
  </si>
  <si>
    <t>5143-20</t>
  </si>
  <si>
    <t>SERVENTE DE LIMPEZA</t>
  </si>
  <si>
    <t>MT000075/2024</t>
  </si>
  <si>
    <t>Gratificação por Assiduidade</t>
  </si>
  <si>
    <t>Prêmio Cesta Básica - cláusula 9</t>
  </si>
  <si>
    <t>PCMSO</t>
  </si>
  <si>
    <t>UNIFORME SERVENTE DE LIMPEZA</t>
  </si>
  <si>
    <t>ITEM</t>
  </si>
  <si>
    <t>DESCRIÇÃO DO PRODUTO</t>
  </si>
  <si>
    <t>VALOR UNIT</t>
  </si>
  <si>
    <t>PREÇO TOTAL</t>
  </si>
  <si>
    <t>unidade</t>
  </si>
  <si>
    <t>par</t>
  </si>
  <si>
    <t>TOTAL ANUAL POR FUNCIONÁRIO</t>
  </si>
  <si>
    <t>TOTAL MENSAL POR FUNCIONÁRIO</t>
  </si>
  <si>
    <t>Calças confeccionadas em material resistente e não                                   transparente</t>
  </si>
  <si>
    <t>Pares de sapatos profissional antiderrapante, adequado para a realização de serviços de limpeza e conservação</t>
  </si>
  <si>
    <t>Pares meias em algodão</t>
  </si>
  <si>
    <t>Pares Luva de látex</t>
  </si>
  <si>
    <t xml:space="preserve">Crachá de identificação funcional com impressão de foto, logo e informações adicionais
</t>
  </si>
  <si>
    <r>
      <t xml:space="preserve">ESTIMATIVA DE CONSUMO DE INSUMOS DE LIMPEZA A SEREM FORNECIDOS  </t>
    </r>
    <r>
      <rPr>
        <b/>
        <u/>
        <sz val="12"/>
        <rFont val="Calibri"/>
        <family val="2"/>
      </rPr>
      <t>MENSALMENTE PARA SERVENTE DE LIMPEZA</t>
    </r>
  </si>
  <si>
    <t>UNIDADE DE FORNECIMENTO</t>
  </si>
  <si>
    <t>COEFICIENTE MÉDIO</t>
  </si>
  <si>
    <t>VALOR UNITÁRIO</t>
  </si>
  <si>
    <t>VALOR TOTAL</t>
  </si>
  <si>
    <t>Agua sanitária / Hipoclorito - (5L)</t>
  </si>
  <si>
    <t>gl</t>
  </si>
  <si>
    <t>Álcool comum - (1L)</t>
  </si>
  <si>
    <t>litro</t>
  </si>
  <si>
    <t>Álcool gel - (1L)</t>
  </si>
  <si>
    <t>Bisnaga Preta para emborrachado ( 300 ml)</t>
  </si>
  <si>
    <t>Cera Inglesa - (5L)</t>
  </si>
  <si>
    <t>Detergente neutro -( 5L)</t>
  </si>
  <si>
    <t>Desinfetante concentrado - (5L)</t>
  </si>
  <si>
    <t>Esponja de aço</t>
  </si>
  <si>
    <t>pacote c/8</t>
  </si>
  <si>
    <t>Esponja dupla face</t>
  </si>
  <si>
    <t>Impermeabilizante para piso -( 1L)</t>
  </si>
  <si>
    <t>Limpador multiuso - (500 ml)</t>
  </si>
  <si>
    <t>Limpa vidros - (500 ml)</t>
  </si>
  <si>
    <t>Lustra móveis (200 ml)</t>
  </si>
  <si>
    <t>Odorizante de ambiente (360 ml)</t>
  </si>
  <si>
    <t>Pano de chão, lavado e alvejado, modelo sacaria, 100% algodão e isento de fiapos soltos</t>
  </si>
  <si>
    <t>Papel higiênico hidrossolúvel de primeira qualidade, folha dupla, picotada, macia e branca, não reciclado.</t>
  </si>
  <si>
    <t>fardos com 08 rolos cada de 240 metros</t>
  </si>
  <si>
    <t>fardos com 64 rolos cada de 30 metros</t>
  </si>
  <si>
    <t>Papel toalha com 2 ou 3 dobras, de primeira qualidade, não
reciclado, branco e macio, 100% celulose.</t>
  </si>
  <si>
    <t>rolão</t>
  </si>
  <si>
    <t>fardos de 1000 folhas</t>
  </si>
  <si>
    <t>Pedra Sanitária Perfumada</t>
  </si>
  <si>
    <t>Removedor para limpeza pesada -( 5L)</t>
  </si>
  <si>
    <t>Sabão em pó</t>
  </si>
  <si>
    <t>quilo</t>
  </si>
  <si>
    <t>Sabonete líquido, preferencialmente com aroma erva doce</t>
  </si>
  <si>
    <t>garrafas de 5 litros</t>
  </si>
  <si>
    <t>Saco de lixo de 20 lts</t>
  </si>
  <si>
    <t>fardos com 100</t>
  </si>
  <si>
    <t>Saco de lixo de 40 lts</t>
  </si>
  <si>
    <t>Saco de lixo de 60 lts</t>
  </si>
  <si>
    <t>Saco de lixo de 100 lts</t>
  </si>
  <si>
    <t>Saco de lixo de 150 lts</t>
  </si>
  <si>
    <t>Saco de lixo de 200 lts</t>
  </si>
  <si>
    <t>Saponáceo líquido (sapólio) - (300ml)</t>
  </si>
  <si>
    <t>VALOR TOTAL POR FUNCIONÁRIO MENSAL</t>
  </si>
  <si>
    <r>
      <t>MATERIAIS DE APOIO</t>
    </r>
    <r>
      <rPr>
        <b/>
        <u/>
        <sz val="12"/>
        <rFont val="Calibri"/>
        <family val="2"/>
      </rPr>
      <t xml:space="preserve"> PARA SERVENTE DE LIMPEZA</t>
    </r>
  </si>
  <si>
    <t>Balde de 10 a 20lts</t>
  </si>
  <si>
    <t>Borrifador de água</t>
  </si>
  <si>
    <t>Desentupidor de pia</t>
  </si>
  <si>
    <t>Desentupidor de vaso</t>
  </si>
  <si>
    <t>Escova com cerdas de nylon</t>
  </si>
  <si>
    <t>Extensão elétrica de 100 metros</t>
  </si>
  <si>
    <t>Mangueira de borracha 3/4 nylon trançado</t>
  </si>
  <si>
    <t>metros</t>
  </si>
  <si>
    <t>Mops para limpeza de pisos e vidros</t>
  </si>
  <si>
    <t xml:space="preserve">Pá de lixo </t>
  </si>
  <si>
    <t>Pá de lixo com recipiente e cabo</t>
  </si>
  <si>
    <t>Placa sinalizadora de piso</t>
  </si>
  <si>
    <t>Refil de mop para limpeza de pisos e vidros</t>
  </si>
  <si>
    <t>Rodo de madeira com duas borrachas, acompanha cabo - 60cm</t>
  </si>
  <si>
    <t>Rodo de madeira com duas borrachas, acompanha cabo - 40cm</t>
  </si>
  <si>
    <t>Vassoura com cerdas de nylon, acompanha cabo - 30cm</t>
  </si>
  <si>
    <t>Vassoura de vaso sanitário de nylon</t>
  </si>
  <si>
    <t>Vassoura para limpeza de teto com cabo estendível</t>
  </si>
  <si>
    <r>
      <t xml:space="preserve">RELAÇÃO DOS EQUIPAMENTOS DE APOIO A SEREM FORNECIDOS NO </t>
    </r>
    <r>
      <rPr>
        <b/>
        <u/>
        <sz val="12"/>
        <rFont val="Calibri"/>
        <family val="2"/>
      </rPr>
      <t xml:space="preserve">INÍCIO DO CONTRATO </t>
    </r>
  </si>
  <si>
    <t>QUANTIDADE</t>
  </si>
  <si>
    <t xml:space="preserve">VALOR TOTAL </t>
  </si>
  <si>
    <t>Dispenser de papel higiênico</t>
  </si>
  <si>
    <t>UNIDADE</t>
  </si>
  <si>
    <t>Dispenser de papel toalha</t>
  </si>
  <si>
    <t>Dispenser de sabonete líquido</t>
  </si>
  <si>
    <t>MANUTENÇÃO</t>
  </si>
  <si>
    <t>DEPRECIAÇÃO</t>
  </si>
  <si>
    <t>VALOR FINAL</t>
  </si>
  <si>
    <t>QUANTIDADE DE SERVENTES</t>
  </si>
  <si>
    <t>RATEIO POR SERVENTES A SER LANÇADO NA PLANILHA</t>
  </si>
  <si>
    <r>
      <t xml:space="preserve">RELAÇÃO DOS EQUIPAMENTOS DE APOIO A SEREM FORNECIDOS NO </t>
    </r>
    <r>
      <rPr>
        <b/>
        <u/>
        <sz val="12"/>
        <rFont val="Calibri"/>
        <family val="2"/>
      </rPr>
      <t>INÍCIO DO CONTRATO AOS SERVENTES DE LIMPEZA</t>
    </r>
  </si>
  <si>
    <t>Balde com espremedor, para mop água com capacidade de 30 litros</t>
  </si>
  <si>
    <t>Carro funcional para transporte de materiais e equipamentos de limpeza, confeccionado em polipropileno, capacidade mínima de 70 litros, com compartimentos para balde, vassoura, produtos de limpeza, saco de lixo, etc.</t>
  </si>
  <si>
    <t>Container 120 litros com rodinha para transporte de lixo</t>
  </si>
  <si>
    <t>Container 240 litros com rodinha para transporte de lixo</t>
  </si>
  <si>
    <t>Container 430 litros para coleta seletiva – 2 divisórias - com rodinha para transporte</t>
  </si>
  <si>
    <t>Carro de mão com caçamba de polietileno, roda de pneu – 90 litros</t>
  </si>
  <si>
    <t>Escada tipo banqueta – 7 degraus</t>
  </si>
  <si>
    <t>Escada dobrável/extensiva 06/12 degraus</t>
  </si>
  <si>
    <t>Lavadora de alta pressão potência mínima de 2.000W</t>
  </si>
  <si>
    <t>VALOR FINAL A SER LANÇADO NA PLANILHA</t>
  </si>
  <si>
    <t>Fibra para enceradeira de, no mínimo 350mm</t>
  </si>
  <si>
    <t>Flanela</t>
  </si>
  <si>
    <t>Suporte de disco para enceradeira ed, no mínimo 350mm</t>
  </si>
  <si>
    <t>Aspirador de Pó e água tipo industrial entre 1200W a 1600W</t>
  </si>
  <si>
    <t>Enceradeira Industrial de , no mínimo 350mm</t>
  </si>
  <si>
    <t>Camiseta de malha fria, com mangas curtas, com logo da empresa pintado/bordado (o material não poderá ser transparente)</t>
  </si>
  <si>
    <t>SEPLAG-PRO-2023/08936</t>
  </si>
  <si>
    <t>Provisão Prêmio Cesta Básica -cláusula 9 §7º</t>
  </si>
  <si>
    <t>Provisão Prêmio Cesta Básica - cláusula 9 §7º</t>
  </si>
  <si>
    <t>2024/2024</t>
  </si>
  <si>
    <t>QTD ANUAL</t>
  </si>
  <si>
    <t>UNIDADE DE MEDIDA</t>
  </si>
  <si>
    <t xml:space="preserve">QUADRO RESUMO DO VALOR ESTIMADO DA CONTRATAÇÃO </t>
  </si>
  <si>
    <t>CODIGO ITEM</t>
  </si>
  <si>
    <t>DESCRIÇÃO</t>
  </si>
  <si>
    <t>UNID</t>
  </si>
  <si>
    <t>JORNADAS</t>
  </si>
  <si>
    <t>QTD</t>
  </si>
  <si>
    <t>CUSTO UNITÁRIO</t>
  </si>
  <si>
    <t>CUSTO POR JORNADA</t>
  </si>
  <si>
    <t>QTDE DE POSTOS ESTIMADA</t>
  </si>
  <si>
    <t>( E * F )</t>
  </si>
  <si>
    <t>(SOMA DOS CUSTOS DAS JORNADAS POR ITEM)</t>
  </si>
  <si>
    <t>( H * I )</t>
  </si>
  <si>
    <t xml:space="preserve"> ( J * 24 )</t>
  </si>
  <si>
    <t>POS</t>
  </si>
  <si>
    <t>40 HORAS SEMANAIS</t>
  </si>
  <si>
    <t>30 HORAS SEMANAIS</t>
  </si>
  <si>
    <t>JARDINEIRO - 40 HORAS SEMANAIS</t>
  </si>
  <si>
    <t>6220-10</t>
  </si>
  <si>
    <t xml:space="preserve">JARDINEIRO </t>
  </si>
  <si>
    <t>JARDINEIRO - 30 HORAS SEMANAIS</t>
  </si>
  <si>
    <t xml:space="preserve">AUXILIAR DE JARDINEIRO </t>
  </si>
  <si>
    <t>AUXILIAR DE JARDINEIRO - 40 HORAS SEMANAIS</t>
  </si>
  <si>
    <t>9922-25</t>
  </si>
  <si>
    <t>AUXILIAR DE JARDINEIRO - 30 HORAS SEMANAIS</t>
  </si>
  <si>
    <t>UNIFORME JARDINEIRO E AUXILIAR DE JARDINAGEM</t>
  </si>
  <si>
    <t>QT ANUAL</t>
  </si>
  <si>
    <t>Camisa UV com proteção solar, manga longa, com logo da empresa pintado/bordado.</t>
  </si>
  <si>
    <r>
      <t xml:space="preserve">Calça </t>
    </r>
    <r>
      <rPr>
        <sz val="12"/>
        <color rgb="FF000000"/>
        <rFont val="Calibri"/>
        <family val="2"/>
        <scheme val="minor"/>
      </rPr>
      <t>brim com elástico com 04 bolsos</t>
    </r>
  </si>
  <si>
    <t>Pares de sapatos profissional antiderrapante apropriado para realização serviços de jardinagem</t>
  </si>
  <si>
    <t>Pares de meias em algodão</t>
  </si>
  <si>
    <t>Crachá de identidficação funcional com impressões de feto, logo e informações adicionais</t>
  </si>
  <si>
    <t>Chapéu australiano com proteção total de orelha
com logo da empresa pintado/bordado</t>
  </si>
  <si>
    <t>Protetor facial para cortar grama</t>
  </si>
  <si>
    <t>Protetor auricular auditivo</t>
  </si>
  <si>
    <t>Pares de luvas de vaqueta</t>
  </si>
  <si>
    <r>
      <t xml:space="preserve">ESTIMATIVA DE CONSUMO DE INSUMOS DE JARDINAGEM A SEREM FORNECIDOS </t>
    </r>
    <r>
      <rPr>
        <b/>
        <u/>
        <sz val="12"/>
        <rFont val="Calibri"/>
        <family val="2"/>
      </rPr>
      <t xml:space="preserve"> JARDINEIRO E AUX DE JARDINEIRO</t>
    </r>
  </si>
  <si>
    <t>COEFICIENTE MÉDIO           (A)</t>
  </si>
  <si>
    <t>VALOR UNITÁRIO   (B)</t>
  </si>
  <si>
    <t>VALOR TOTAL         (A x B)</t>
  </si>
  <si>
    <t>Combustível para roçadeira (gasolina)</t>
  </si>
  <si>
    <t>Terra preta</t>
  </si>
  <si>
    <t>kg</t>
  </si>
  <si>
    <t>Adubo/fertilizante</t>
  </si>
  <si>
    <t>Fio de nylon redondo para roçadeira de grama</t>
  </si>
  <si>
    <t>QUANTIDADE DE JARDINEIRO/AUXILIAR JARDINEIRO</t>
  </si>
  <si>
    <t>RATEIO POR JARDINEIRO E AUXILIAR  A SER LANÇADO NA PLANILHA</t>
  </si>
  <si>
    <r>
      <t xml:space="preserve">ESTIMATIVA DE CONSUMO DOS MATERIAIS DE APOIO A SEREM FORNECIDOS </t>
    </r>
    <r>
      <rPr>
        <b/>
        <u/>
        <sz val="12"/>
        <rFont val="Calibri"/>
        <family val="2"/>
      </rPr>
      <t>JARDINEIRO E AUX DE JARDINEIRO</t>
    </r>
  </si>
  <si>
    <t>Rastelo plástico com cabo</t>
  </si>
  <si>
    <t>Rastelo metálico com cabo</t>
  </si>
  <si>
    <t>Tela de proteção para corte de grama</t>
  </si>
  <si>
    <t>metro</t>
  </si>
  <si>
    <t>Vassourão tipo gari, acompanha cabo</t>
  </si>
  <si>
    <t>Lima para amolar facão</t>
  </si>
  <si>
    <r>
      <t xml:space="preserve">RELAÇÃO DOS EQUIPAMENTOS DE APOIO </t>
    </r>
    <r>
      <rPr>
        <b/>
        <u/>
        <sz val="12"/>
        <rFont val="Calibri"/>
        <family val="2"/>
      </rPr>
      <t>AOS JARDINEIRO E AUX DE JARDINEIRO</t>
    </r>
  </si>
  <si>
    <t>COEFICIENTE MÉDIO                   (A)</t>
  </si>
  <si>
    <t>VALOR UNITÁRIO            (B)</t>
  </si>
  <si>
    <t>VALOR TOTAL          (A x B)</t>
  </si>
  <si>
    <t>Enxada com cabo</t>
  </si>
  <si>
    <t>Enxadão com cabo</t>
  </si>
  <si>
    <t>Enxadeco com cabo para jardinagem</t>
  </si>
  <si>
    <t>Facão grande</t>
  </si>
  <si>
    <t>Carro de mão metálico com roda de pneu (carriola)</t>
  </si>
  <si>
    <t>Foice com cabo</t>
  </si>
  <si>
    <t>Machado com cabo</t>
  </si>
  <si>
    <t>Motossera</t>
  </si>
  <si>
    <r>
      <t>Podador de galhos</t>
    </r>
    <r>
      <rPr>
        <sz val="12"/>
        <color theme="1"/>
        <rFont val="Calibri"/>
        <family val="2"/>
        <scheme val="minor"/>
      </rPr>
      <t xml:space="preserve"> a gasolina</t>
    </r>
  </si>
  <si>
    <t>Roçadeira para corte de grama</t>
  </si>
  <si>
    <t>Soprador de folhas</t>
  </si>
  <si>
    <t>Tesoura grande para poda</t>
  </si>
  <si>
    <t>Tesoura (podão) com cabo</t>
  </si>
  <si>
    <t>MANUTENÇÃO (B) = (A x 0,50%)</t>
  </si>
  <si>
    <t>DEPRECIAÇÃO (C) = (A x 0,50%)</t>
  </si>
  <si>
    <t>VALOR FINAL A SER LANÇADO NA PLANILHA (B+C)</t>
  </si>
  <si>
    <t>,</t>
  </si>
  <si>
    <t>ENCARREGADO - 40 HORAS SEMANAIS</t>
  </si>
  <si>
    <t>4101-05</t>
  </si>
  <si>
    <t>UNIFORME ENCARREGADO</t>
  </si>
  <si>
    <t>Camisa tipo polo com mangas curtas e com logo da empresa pintado/bordado (o material não poderá ser transparente)</t>
  </si>
  <si>
    <t>Calça confeccionadas em material resistente e não transparente</t>
  </si>
  <si>
    <t>Pares de sapatos social</t>
  </si>
  <si>
    <t>Pares de meia em algodão</t>
  </si>
  <si>
    <t>Crachá de identificação funcional com impressões de foto, logo e informações adicionais</t>
  </si>
  <si>
    <t>SERVIÇO DE LIMPEZA - 40 HORAS SEMANAIS</t>
  </si>
  <si>
    <t>SERVIÇO DE LIMPEZA - 30 HORAS SEMANAIS</t>
  </si>
  <si>
    <r>
      <t xml:space="preserve">CUSTO UNITÁRIO DO POSTO
</t>
    </r>
    <r>
      <rPr>
        <b/>
        <sz val="9"/>
        <color rgb="FFFF0000"/>
        <rFont val="Calibri "/>
      </rPr>
      <t xml:space="preserve"> (MENSAL)</t>
    </r>
  </si>
  <si>
    <r>
      <t>SERVIÇO DE</t>
    </r>
    <r>
      <rPr>
        <b/>
        <sz val="10"/>
        <color theme="1"/>
        <rFont val="Calibri "/>
      </rPr>
      <t xml:space="preserve"> ENCARREGADO DE CONTROLE DE FUNCIONÁRIOS</t>
    </r>
    <r>
      <rPr>
        <sz val="10"/>
        <color theme="1"/>
        <rFont val="Calibri "/>
      </rPr>
      <t xml:space="preserve"> INCLUINDO MÃO DE OBRA, ENCARGOS SOCIAIS, INSUMOS, TRIBUTOS E DEMAIS COMPONENTES. COM JORNADA DE </t>
    </r>
    <r>
      <rPr>
        <b/>
        <sz val="10"/>
        <color theme="1"/>
        <rFont val="Calibri "/>
      </rPr>
      <t>40 (QUARENTA) HORAS SEMANAIS</t>
    </r>
    <r>
      <rPr>
        <sz val="10"/>
        <color theme="1"/>
        <rFont val="Calibri "/>
      </rPr>
      <t>.</t>
    </r>
  </si>
  <si>
    <r>
      <t xml:space="preserve">SERVIÇO ESPECIALIZADO DE </t>
    </r>
    <r>
      <rPr>
        <b/>
        <sz val="10"/>
        <color theme="1"/>
        <rFont val="Calibri "/>
      </rPr>
      <t>SERVENTE DE LIMPEZA</t>
    </r>
    <r>
      <rPr>
        <sz val="10"/>
        <color theme="1"/>
        <rFont val="Calibri "/>
      </rPr>
      <t xml:space="preserve"> INCLUINDO MÃO DE OBRA, ENCARGOS SOCIAIS, INSUMOS, TRIBUTOS E DEMAIS COMPONENTES. COM JORNADA DE </t>
    </r>
    <r>
      <rPr>
        <b/>
        <sz val="10"/>
        <color theme="1"/>
        <rFont val="Calibri "/>
      </rPr>
      <t>40 (QUARENTA) HORAS SEMANAIS</t>
    </r>
    <r>
      <rPr>
        <sz val="10"/>
        <color theme="1"/>
        <rFont val="Calibri "/>
      </rPr>
      <t>.</t>
    </r>
  </si>
  <si>
    <r>
      <t xml:space="preserve">SERVIÇO ESPECIALIZADO DE </t>
    </r>
    <r>
      <rPr>
        <b/>
        <sz val="10"/>
        <color theme="1"/>
        <rFont val="Calibri "/>
      </rPr>
      <t>SERVENTE DE LIMPEZA</t>
    </r>
    <r>
      <rPr>
        <sz val="10"/>
        <color theme="1"/>
        <rFont val="Calibri "/>
      </rPr>
      <t xml:space="preserve"> INCLUINDO MÃO DE OBRA, ENCARGOS SOCIAIS, INSUMOS, TRIBUTOS E DEMAIS COMPONENTES. COM JORNADA DE </t>
    </r>
    <r>
      <rPr>
        <b/>
        <sz val="10"/>
        <color theme="1"/>
        <rFont val="Calibri "/>
      </rPr>
      <t>30 (TRINTA) HORAS SEMANAIS</t>
    </r>
    <r>
      <rPr>
        <sz val="10"/>
        <color theme="1"/>
        <rFont val="Calibri "/>
      </rPr>
      <t>.</t>
    </r>
  </si>
  <si>
    <r>
      <t xml:space="preserve">SERVIÇO ESPECIALIZADO DE </t>
    </r>
    <r>
      <rPr>
        <b/>
        <sz val="10"/>
        <color theme="1"/>
        <rFont val="Calibri "/>
      </rPr>
      <t>JARDINEIRO</t>
    </r>
    <r>
      <rPr>
        <sz val="10"/>
        <color theme="1"/>
        <rFont val="Calibri "/>
      </rPr>
      <t xml:space="preserve"> INCLUINDO MÃO DE OBRA, ENCARGOS SOCIAIS, INSUMOS, TRIBUTOS E DEMAIS COMPONENTES. COM JORNADA DE </t>
    </r>
    <r>
      <rPr>
        <b/>
        <sz val="10"/>
        <color theme="1"/>
        <rFont val="Calibri "/>
      </rPr>
      <t>40 (QUARENTA) HORAS SEMANAIS</t>
    </r>
    <r>
      <rPr>
        <sz val="10"/>
        <color theme="1"/>
        <rFont val="Calibri "/>
      </rPr>
      <t>.</t>
    </r>
  </si>
  <si>
    <r>
      <t xml:space="preserve">SERVIÇO ESPECIALIZADO DE </t>
    </r>
    <r>
      <rPr>
        <b/>
        <sz val="10"/>
        <color theme="1"/>
        <rFont val="Calibri "/>
      </rPr>
      <t>JARDINEIRO</t>
    </r>
    <r>
      <rPr>
        <sz val="10"/>
        <color theme="1"/>
        <rFont val="Calibri "/>
      </rPr>
      <t xml:space="preserve"> INCLUINDO MÃO DE OBRA, ENCARGOS SOCIAIS, INSUMOS, TRIBUTOS E DEMAIS COMPONENTES. COM JORNADA DE </t>
    </r>
    <r>
      <rPr>
        <b/>
        <sz val="10"/>
        <color theme="1"/>
        <rFont val="Calibri "/>
      </rPr>
      <t>30 (TRINTA) HORAS SEMANAIS</t>
    </r>
    <r>
      <rPr>
        <sz val="10"/>
        <color theme="1"/>
        <rFont val="Calibri "/>
      </rPr>
      <t>.</t>
    </r>
  </si>
  <si>
    <r>
      <t xml:space="preserve">SERVIÇO ESPECIALIZADO DE </t>
    </r>
    <r>
      <rPr>
        <b/>
        <sz val="10"/>
        <color theme="1"/>
        <rFont val="Calibri "/>
      </rPr>
      <t xml:space="preserve">AUXILIAR DE JARDINEIRO </t>
    </r>
    <r>
      <rPr>
        <sz val="10"/>
        <color theme="1"/>
        <rFont val="Calibri "/>
      </rPr>
      <t xml:space="preserve"> INCLUINDO MÃO DE OBRA, ENCARGOS SOCIAIS, INSUMOS, TRIBUTOS E DEMAIS COMPONENTES. COM JORNADA DE </t>
    </r>
    <r>
      <rPr>
        <b/>
        <sz val="10"/>
        <color theme="1"/>
        <rFont val="Calibri "/>
      </rPr>
      <t>40 (QUARENTA) HORAS SEMANAIS</t>
    </r>
    <r>
      <rPr>
        <sz val="10"/>
        <color theme="1"/>
        <rFont val="Calibri "/>
      </rPr>
      <t>.</t>
    </r>
  </si>
  <si>
    <r>
      <t xml:space="preserve">SERVIÇO ESPECIALIZADO DE </t>
    </r>
    <r>
      <rPr>
        <b/>
        <sz val="10"/>
        <color theme="1"/>
        <rFont val="Calibri "/>
      </rPr>
      <t>AUXILIAR DE JARDINEIRO</t>
    </r>
    <r>
      <rPr>
        <sz val="10"/>
        <color theme="1"/>
        <rFont val="Calibri "/>
      </rPr>
      <t xml:space="preserve"> INCLUINDO MÃO DE OBRA, ENCARGOS SOCIAIS, INSUMOS, TRIBUTOS E DEMAIS COMPONENTES. COM JORNADA DE </t>
    </r>
    <r>
      <rPr>
        <b/>
        <sz val="10"/>
        <color theme="1"/>
        <rFont val="Calibri "/>
      </rPr>
      <t>30 (TRINTA) HORAS SEMANAIS</t>
    </r>
    <r>
      <rPr>
        <sz val="10"/>
        <color theme="1"/>
        <rFont val="Calibri "/>
      </rPr>
      <t>.</t>
    </r>
  </si>
  <si>
    <r>
      <t xml:space="preserve">CUSTO                               TOTAL 
</t>
    </r>
    <r>
      <rPr>
        <b/>
        <sz val="9"/>
        <color rgb="FFFF0000"/>
        <rFont val="Calibri "/>
      </rPr>
      <t>(MENSAL)</t>
    </r>
  </si>
  <si>
    <r>
      <t xml:space="preserve">CUSTO                                    TOTAL 
</t>
    </r>
    <r>
      <rPr>
        <b/>
        <sz val="9"/>
        <color rgb="FFFF0000"/>
        <rFont val="Calibri "/>
      </rPr>
      <t>(BIENUAL)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</si>
</sst>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&quot;R$&quot;\ * #,##0.00_-;\-&quot;R$&quot;\ * #,##0.00_-;_-&quot;R$&quot;\ * &quot;-&quot;??_-;_-@_-"/>
    <numFmt numFmtId="164" formatCode="0.000%"/>
    <numFmt numFmtId="165" formatCode="0.0000%"/>
    <numFmt numFmtId="166" formatCode="&quot;R$&quot;\ #,##0.00"/>
    <numFmt numFmtId="167" formatCode="dd/mm/yy;@"/>
    <numFmt numFmtId="168" formatCode="_(&quot;R$ &quot;* #,##0.00_);_(&quot;R$ &quot;* \(#,##0.00\);_(&quot;R$ &quot;* &quot;-&quot;??_);_(@_)"/>
    <numFmt numFmtId="169" formatCode="0.0"/>
    <numFmt numFmtId="170" formatCode="#,##0.00_ ;\-#,##0.00\ "/>
    <numFmt numFmtId="171" formatCode="_(* #,##0.00_);_(* \(#,##0.00\);_(* &quot;-&quot;??_);_(@_)"/>
    <numFmt numFmtId="172" formatCode="_(* #,##0.00_);_(* \(#,##0.00\);_(* \-??_);_(@_)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6"/>
      <color theme="0"/>
      <name val="Verdana"/>
      <family val="2"/>
    </font>
    <font>
      <b/>
      <sz val="10"/>
      <color theme="0"/>
      <name val="Verdana"/>
      <family val="2"/>
    </font>
    <font>
      <b/>
      <sz val="12"/>
      <color theme="0"/>
      <name val="Times New Roman"/>
      <family val="1"/>
    </font>
    <font>
      <b/>
      <sz val="14"/>
      <color theme="0"/>
      <name val="Verdana"/>
      <family val="2"/>
    </font>
    <font>
      <b/>
      <sz val="9"/>
      <color theme="0"/>
      <name val="Verdana"/>
      <family val="2"/>
    </font>
    <font>
      <sz val="11"/>
      <color indexed="64"/>
      <name val="Calibri"/>
      <family val="2"/>
      <scheme val="minor"/>
    </font>
    <font>
      <b/>
      <sz val="12"/>
      <name val="Times New Roman"/>
      <family val="1"/>
    </font>
    <font>
      <b/>
      <sz val="12"/>
      <color rgb="FF0033CC"/>
      <name val="Times New Roman"/>
      <family val="1"/>
    </font>
    <font>
      <i/>
      <sz val="12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1.5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name val="Calibri"/>
      <family val="2"/>
    </font>
    <font>
      <sz val="12"/>
      <name val="Calibri"/>
      <family val="2"/>
      <scheme val="minor"/>
    </font>
    <font>
      <sz val="11"/>
      <color theme="1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name val="Calibri "/>
    </font>
    <font>
      <b/>
      <sz val="10"/>
      <color theme="1"/>
      <name val="Calibri "/>
    </font>
    <font>
      <sz val="10"/>
      <name val="Calibri "/>
    </font>
    <font>
      <b/>
      <sz val="12"/>
      <color theme="1"/>
      <name val="Calibri "/>
    </font>
    <font>
      <b/>
      <sz val="9"/>
      <color theme="1"/>
      <name val="Calibri "/>
    </font>
    <font>
      <b/>
      <sz val="9"/>
      <color rgb="FFFF0000"/>
      <name val="Calibri "/>
    </font>
    <font>
      <sz val="12"/>
      <color theme="1"/>
      <name val="Calibri "/>
    </font>
    <font>
      <sz val="8"/>
      <color theme="1"/>
      <name val="Calibri "/>
    </font>
    <font>
      <b/>
      <sz val="9"/>
      <color rgb="FF000000"/>
      <name val="Calibri "/>
    </font>
    <font>
      <sz val="10"/>
      <color theme="1"/>
      <name val="Calibri "/>
    </font>
    <font>
      <b/>
      <sz val="11"/>
      <color theme="1"/>
      <name val="Calibri "/>
    </font>
    <font>
      <b/>
      <sz val="26"/>
      <color theme="1"/>
      <name val="Calibri "/>
    </font>
    <font>
      <b/>
      <sz val="18"/>
      <color theme="1"/>
      <name val="Calibri "/>
    </font>
    <font>
      <sz val="11"/>
      <color theme="1"/>
      <name val="Calibri 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lightGrid">
        <bgColor theme="8" tint="-0.49998474074526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0" fontId="6" fillId="0" borderId="0"/>
    <xf numFmtId="0" fontId="1" fillId="0" borderId="0"/>
    <xf numFmtId="0" fontId="14" fillId="0" borderId="0"/>
    <xf numFmtId="44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6" fillId="0" borderId="0"/>
    <xf numFmtId="171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2" fontId="6" fillId="0" borderId="0" applyFill="0" applyBorder="0" applyAlignment="0" applyProtection="0"/>
  </cellStyleXfs>
  <cellXfs count="372">
    <xf numFmtId="0" fontId="0" fillId="0" borderId="0" xfId="0"/>
    <xf numFmtId="0" fontId="3" fillId="0" borderId="0" xfId="0" applyFont="1"/>
    <xf numFmtId="0" fontId="5" fillId="4" borderId="0" xfId="0" applyFont="1" applyFill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0" fillId="5" borderId="3" xfId="3" applyFont="1" applyFill="1" applyBorder="1" applyAlignment="1">
      <alignment horizontal="center" vertical="center" wrapText="1"/>
    </xf>
    <xf numFmtId="0" fontId="12" fillId="5" borderId="3" xfId="3" applyFont="1" applyFill="1" applyBorder="1" applyAlignment="1">
      <alignment horizontal="center" vertical="center" wrapText="1"/>
    </xf>
    <xf numFmtId="164" fontId="8" fillId="4" borderId="1" xfId="1" quotePrefix="1" applyNumberFormat="1" applyFont="1" applyFill="1" applyBorder="1" applyAlignment="1">
      <alignment horizontal="center" vertical="center"/>
    </xf>
    <xf numFmtId="4" fontId="8" fillId="4" borderId="1" xfId="0" applyNumberFormat="1" applyFont="1" applyFill="1" applyBorder="1" applyAlignment="1">
      <alignment horizontal="center" vertical="center"/>
    </xf>
    <xf numFmtId="164" fontId="3" fillId="4" borderId="1" xfId="1" quotePrefix="1" applyNumberFormat="1" applyFont="1" applyFill="1" applyBorder="1" applyAlignment="1">
      <alignment horizontal="center" vertical="center"/>
    </xf>
    <xf numFmtId="165" fontId="3" fillId="4" borderId="1" xfId="1" quotePrefix="1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0" fontId="8" fillId="0" borderId="1" xfId="1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 wrapText="1"/>
    </xf>
    <xf numFmtId="10" fontId="8" fillId="4" borderId="1" xfId="1" applyNumberFormat="1" applyFont="1" applyFill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1" xfId="0" applyFont="1" applyBorder="1" applyAlignment="1">
      <alignment horizontal="justify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0" fontId="3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13" fillId="5" borderId="3" xfId="3" applyFont="1" applyFill="1" applyBorder="1" applyAlignment="1">
      <alignment horizontal="center" vertical="center" wrapText="1"/>
    </xf>
    <xf numFmtId="4" fontId="11" fillId="5" borderId="0" xfId="3" applyNumberFormat="1" applyFont="1" applyFill="1" applyBorder="1" applyAlignment="1">
      <alignment horizontal="center" vertical="center" wrapText="1"/>
    </xf>
    <xf numFmtId="0" fontId="15" fillId="0" borderId="1" xfId="4" applyFont="1" applyFill="1" applyBorder="1" applyAlignment="1">
      <alignment horizontal="center" vertical="center" wrapText="1"/>
    </xf>
    <xf numFmtId="0" fontId="15" fillId="0" borderId="1" xfId="4" applyFont="1" applyFill="1" applyBorder="1" applyAlignment="1">
      <alignment vertical="center" wrapText="1"/>
    </xf>
    <xf numFmtId="4" fontId="15" fillId="6" borderId="1" xfId="0" applyNumberFormat="1" applyFont="1" applyFill="1" applyBorder="1" applyAlignment="1">
      <alignment horizontal="center" vertical="center"/>
    </xf>
    <xf numFmtId="0" fontId="17" fillId="4" borderId="1" xfId="4" applyFont="1" applyFill="1" applyBorder="1" applyAlignment="1">
      <alignment vertical="center" wrapText="1"/>
    </xf>
    <xf numFmtId="0" fontId="15" fillId="4" borderId="1" xfId="0" applyFont="1" applyFill="1" applyBorder="1" applyAlignment="1">
      <alignment vertical="center"/>
    </xf>
    <xf numFmtId="164" fontId="15" fillId="4" borderId="1" xfId="0" applyNumberFormat="1" applyFont="1" applyFill="1" applyBorder="1" applyAlignment="1">
      <alignment horizontal="center" vertical="center"/>
    </xf>
    <xf numFmtId="4" fontId="15" fillId="4" borderId="1" xfId="0" applyNumberFormat="1" applyFont="1" applyFill="1" applyBorder="1" applyAlignment="1">
      <alignment horizontal="center" vertical="center"/>
    </xf>
    <xf numFmtId="4" fontId="3" fillId="0" borderId="0" xfId="0" applyNumberFormat="1" applyFont="1" applyAlignment="1">
      <alignment vertical="center"/>
    </xf>
    <xf numFmtId="4" fontId="8" fillId="4" borderId="1" xfId="0" quotePrefix="1" applyNumberFormat="1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vertical="center" wrapText="1"/>
      <protection locked="0"/>
    </xf>
    <xf numFmtId="9" fontId="3" fillId="7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7" borderId="1" xfId="0" quotePrefix="1" applyNumberFormat="1" applyFont="1" applyFill="1" applyBorder="1" applyAlignment="1" applyProtection="1">
      <alignment horizontal="center" vertical="center"/>
      <protection locked="0"/>
    </xf>
    <xf numFmtId="4" fontId="3" fillId="7" borderId="1" xfId="0" quotePrefix="1" applyNumberFormat="1" applyFont="1" applyFill="1" applyBorder="1" applyAlignment="1" applyProtection="1">
      <alignment horizontal="center" vertical="center"/>
      <protection locked="0"/>
    </xf>
    <xf numFmtId="0" fontId="3" fillId="7" borderId="1" xfId="0" applyFont="1" applyFill="1" applyBorder="1" applyAlignment="1" applyProtection="1">
      <alignment horizontal="center" vertical="center" wrapText="1"/>
      <protection locked="0"/>
    </xf>
    <xf numFmtId="4" fontId="8" fillId="7" borderId="1" xfId="0" applyNumberFormat="1" applyFont="1" applyFill="1" applyBorder="1" applyAlignment="1" applyProtection="1">
      <alignment horizontal="center" vertical="center"/>
      <protection locked="0"/>
    </xf>
    <xf numFmtId="2" fontId="3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4" fontId="11" fillId="5" borderId="10" xfId="0" applyNumberFormat="1" applyFont="1" applyFill="1" applyBorder="1" applyAlignment="1">
      <alignment horizontal="center" vertical="center"/>
    </xf>
    <xf numFmtId="4" fontId="11" fillId="5" borderId="10" xfId="3" applyNumberFormat="1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/>
    </xf>
    <xf numFmtId="0" fontId="7" fillId="4" borderId="0" xfId="2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/>
    </xf>
    <xf numFmtId="164" fontId="7" fillId="4" borderId="0" xfId="1" applyNumberFormat="1" applyFont="1" applyFill="1" applyBorder="1" applyAlignment="1">
      <alignment horizontal="center"/>
    </xf>
    <xf numFmtId="10" fontId="8" fillId="4" borderId="0" xfId="0" applyNumberFormat="1" applyFont="1" applyFill="1" applyBorder="1" applyAlignment="1">
      <alignment horizontal="center"/>
    </xf>
    <xf numFmtId="164" fontId="8" fillId="4" borderId="0" xfId="0" applyNumberFormat="1" applyFont="1" applyFill="1" applyBorder="1" applyAlignment="1">
      <alignment horizontal="center"/>
    </xf>
    <xf numFmtId="2" fontId="8" fillId="4" borderId="0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justify" vertical="center" wrapText="1"/>
    </xf>
    <xf numFmtId="164" fontId="8" fillId="4" borderId="1" xfId="1" applyNumberFormat="1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justify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8" fillId="4" borderId="0" xfId="0" applyFont="1" applyFill="1" applyBorder="1" applyAlignment="1" applyProtection="1">
      <alignment horizontal="center"/>
      <protection hidden="1"/>
    </xf>
    <xf numFmtId="0" fontId="3" fillId="0" borderId="0" xfId="0" applyFont="1" applyProtection="1">
      <protection hidden="1"/>
    </xf>
    <xf numFmtId="10" fontId="3" fillId="7" borderId="1" xfId="1" applyNumberFormat="1" applyFont="1" applyFill="1" applyBorder="1" applyAlignment="1" applyProtection="1">
      <alignment horizontal="center" vertical="center"/>
      <protection locked="0"/>
    </xf>
    <xf numFmtId="164" fontId="15" fillId="7" borderId="1" xfId="1" applyNumberFormat="1" applyFont="1" applyFill="1" applyBorder="1" applyAlignment="1" applyProtection="1">
      <alignment horizontal="center" vertical="center"/>
      <protection locked="0"/>
    </xf>
    <xf numFmtId="10" fontId="8" fillId="7" borderId="1" xfId="1" applyNumberFormat="1" applyFont="1" applyFill="1" applyBorder="1" applyAlignment="1" applyProtection="1">
      <alignment horizontal="center" vertical="center"/>
      <protection locked="0"/>
    </xf>
    <xf numFmtId="164" fontId="8" fillId="7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164" fontId="3" fillId="7" borderId="1" xfId="1" applyNumberFormat="1" applyFont="1" applyFill="1" applyBorder="1" applyAlignment="1" applyProtection="1">
      <alignment horizontal="center" vertical="center" wrapText="1"/>
      <protection locked="0"/>
    </xf>
    <xf numFmtId="4" fontId="1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3" fillId="9" borderId="1" xfId="0" applyFont="1" applyFill="1" applyBorder="1" applyAlignment="1">
      <alignment horizontal="center" vertical="center"/>
    </xf>
    <xf numFmtId="12" fontId="22" fillId="9" borderId="1" xfId="6" applyNumberFormat="1" applyFont="1" applyFill="1" applyBorder="1" applyAlignment="1">
      <alignment horizontal="center" vertical="center"/>
    </xf>
    <xf numFmtId="168" fontId="22" fillId="9" borderId="1" xfId="6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13" fontId="24" fillId="0" borderId="12" xfId="0" applyNumberFormat="1" applyFont="1" applyBorder="1" applyAlignment="1">
      <alignment horizontal="center" vertical="center" wrapText="1"/>
    </xf>
    <xf numFmtId="13" fontId="24" fillId="0" borderId="12" xfId="0" applyNumberFormat="1" applyFont="1" applyBorder="1" applyAlignment="1">
      <alignment horizontal="center" vertical="center"/>
    </xf>
    <xf numFmtId="168" fontId="25" fillId="8" borderId="1" xfId="6" applyFont="1" applyFill="1" applyBorder="1" applyAlignment="1">
      <alignment horizontal="center" vertical="center"/>
    </xf>
    <xf numFmtId="0" fontId="26" fillId="8" borderId="1" xfId="4" applyFont="1" applyFill="1" applyBorder="1" applyAlignment="1">
      <alignment horizontal="center" vertical="center" wrapText="1"/>
    </xf>
    <xf numFmtId="0" fontId="26" fillId="8" borderId="14" xfId="4" applyFont="1" applyFill="1" applyBorder="1" applyAlignment="1">
      <alignment horizontal="center" vertical="center" wrapText="1"/>
    </xf>
    <xf numFmtId="0" fontId="28" fillId="0" borderId="1" xfId="4" applyFont="1" applyBorder="1" applyAlignment="1">
      <alignment wrapText="1"/>
    </xf>
    <xf numFmtId="0" fontId="28" fillId="0" borderId="11" xfId="4" applyFont="1" applyBorder="1" applyAlignment="1">
      <alignment horizontal="center" wrapText="1"/>
    </xf>
    <xf numFmtId="166" fontId="28" fillId="0" borderId="1" xfId="4" applyNumberFormat="1" applyFont="1" applyBorder="1" applyAlignment="1">
      <alignment horizontal="center" wrapText="1"/>
    </xf>
    <xf numFmtId="0" fontId="28" fillId="4" borderId="1" xfId="4" applyFont="1" applyFill="1" applyBorder="1" applyAlignment="1">
      <alignment wrapText="1"/>
    </xf>
    <xf numFmtId="169" fontId="28" fillId="0" borderId="11" xfId="4" applyNumberFormat="1" applyFont="1" applyBorder="1" applyAlignment="1">
      <alignment horizontal="center" wrapText="1"/>
    </xf>
    <xf numFmtId="0" fontId="28" fillId="4" borderId="1" xfId="4" applyFont="1" applyFill="1" applyBorder="1" applyAlignment="1">
      <alignment vertical="center" wrapText="1"/>
    </xf>
    <xf numFmtId="0" fontId="28" fillId="0" borderId="11" xfId="4" applyFont="1" applyBorder="1" applyAlignment="1">
      <alignment horizontal="center" vertical="center" wrapText="1"/>
    </xf>
    <xf numFmtId="0" fontId="24" fillId="0" borderId="1" xfId="7" applyFont="1" applyBorder="1" applyAlignment="1">
      <alignment vertical="center" wrapText="1"/>
    </xf>
    <xf numFmtId="0" fontId="28" fillId="0" borderId="1" xfId="4" applyFont="1" applyBorder="1" applyAlignment="1">
      <alignment vertical="center" wrapText="1"/>
    </xf>
    <xf numFmtId="0" fontId="28" fillId="0" borderId="0" xfId="0" applyFont="1"/>
    <xf numFmtId="2" fontId="28" fillId="0" borderId="1" xfId="4" applyNumberFormat="1" applyFont="1" applyBorder="1" applyAlignment="1">
      <alignment horizontal="center" wrapText="1"/>
    </xf>
    <xf numFmtId="2" fontId="28" fillId="0" borderId="1" xfId="8" applyNumberFormat="1" applyFont="1" applyBorder="1" applyAlignment="1">
      <alignment horizontal="center" wrapText="1"/>
    </xf>
    <xf numFmtId="0" fontId="24" fillId="0" borderId="1" xfId="0" applyFont="1" applyBorder="1" applyAlignment="1">
      <alignment vertical="center" wrapText="1"/>
    </xf>
    <xf numFmtId="0" fontId="28" fillId="0" borderId="1" xfId="4" applyFont="1" applyBorder="1" applyAlignment="1">
      <alignment horizontal="center" vertical="center" wrapText="1"/>
    </xf>
    <xf numFmtId="166" fontId="26" fillId="8" borderId="12" xfId="0" applyNumberFormat="1" applyFont="1" applyFill="1" applyBorder="1" applyAlignment="1"/>
    <xf numFmtId="10" fontId="29" fillId="8" borderId="1" xfId="1" applyNumberFormat="1" applyFont="1" applyFill="1" applyBorder="1" applyAlignment="1" applyProtection="1">
      <alignment horizontal="center" vertical="center" wrapText="1"/>
    </xf>
    <xf numFmtId="0" fontId="28" fillId="4" borderId="1" xfId="4" applyFont="1" applyFill="1" applyBorder="1" applyAlignment="1">
      <alignment horizontal="left" vertical="center"/>
    </xf>
    <xf numFmtId="0" fontId="28" fillId="0" borderId="1" xfId="4" applyFont="1" applyBorder="1" applyAlignment="1">
      <alignment horizontal="center" vertical="center"/>
    </xf>
    <xf numFmtId="0" fontId="28" fillId="4" borderId="1" xfId="4" applyFont="1" applyFill="1" applyBorder="1" applyAlignment="1">
      <alignment vertical="center"/>
    </xf>
    <xf numFmtId="10" fontId="32" fillId="8" borderId="1" xfId="1" applyNumberFormat="1" applyFont="1" applyFill="1" applyBorder="1" applyAlignment="1" applyProtection="1">
      <alignment horizontal="center" vertical="center" wrapText="1"/>
    </xf>
    <xf numFmtId="0" fontId="28" fillId="0" borderId="1" xfId="4" applyFont="1" applyFill="1" applyBorder="1" applyAlignment="1">
      <alignment wrapText="1"/>
    </xf>
    <xf numFmtId="0" fontId="28" fillId="0" borderId="11" xfId="4" applyFont="1" applyFill="1" applyBorder="1" applyAlignment="1">
      <alignment horizontal="center" wrapText="1"/>
    </xf>
    <xf numFmtId="0" fontId="28" fillId="0" borderId="1" xfId="4" applyFont="1" applyFill="1" applyBorder="1" applyAlignment="1">
      <alignment vertical="center" wrapText="1"/>
    </xf>
    <xf numFmtId="0" fontId="28" fillId="0" borderId="11" xfId="4" applyFont="1" applyFill="1" applyBorder="1" applyAlignment="1">
      <alignment horizontal="center" vertical="center" wrapText="1"/>
    </xf>
    <xf numFmtId="0" fontId="25" fillId="0" borderId="1" xfId="4" applyFont="1" applyBorder="1" applyAlignment="1">
      <alignment wrapText="1"/>
    </xf>
    <xf numFmtId="12" fontId="25" fillId="0" borderId="1" xfId="6" applyNumberFormat="1" applyFont="1" applyFill="1" applyBorder="1" applyAlignment="1">
      <alignment horizontal="center" vertical="center"/>
    </xf>
    <xf numFmtId="166" fontId="0" fillId="0" borderId="0" xfId="0" applyNumberFormat="1"/>
    <xf numFmtId="0" fontId="26" fillId="0" borderId="0" xfId="4" applyFont="1" applyFill="1" applyBorder="1" applyAlignment="1">
      <alignment horizontal="center" vertical="center" wrapText="1"/>
    </xf>
    <xf numFmtId="0" fontId="28" fillId="0" borderId="0" xfId="4" applyFont="1" applyFill="1" applyBorder="1" applyAlignment="1">
      <alignment wrapText="1"/>
    </xf>
    <xf numFmtId="0" fontId="28" fillId="0" borderId="0" xfId="4" applyFont="1" applyFill="1" applyBorder="1" applyAlignment="1">
      <alignment horizontal="center" vertical="center" wrapText="1"/>
    </xf>
    <xf numFmtId="166" fontId="28" fillId="0" borderId="0" xfId="4" applyNumberFormat="1" applyFont="1" applyFill="1" applyBorder="1" applyAlignment="1">
      <alignment horizontal="center" wrapText="1"/>
    </xf>
    <xf numFmtId="166" fontId="26" fillId="0" borderId="0" xfId="0" applyNumberFormat="1" applyFont="1" applyFill="1" applyBorder="1" applyAlignment="1"/>
    <xf numFmtId="10" fontId="29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3" fillId="9" borderId="1" xfId="0" applyFont="1" applyFill="1" applyBorder="1" applyAlignment="1">
      <alignment horizontal="center" vertical="center"/>
    </xf>
    <xf numFmtId="0" fontId="0" fillId="4" borderId="0" xfId="0" applyFill="1"/>
    <xf numFmtId="0" fontId="23" fillId="4" borderId="1" xfId="0" applyFont="1" applyFill="1" applyBorder="1" applyAlignment="1">
      <alignment horizontal="center" vertical="center"/>
    </xf>
    <xf numFmtId="13" fontId="24" fillId="0" borderId="12" xfId="0" applyNumberFormat="1" applyFont="1" applyFill="1" applyBorder="1" applyAlignment="1">
      <alignment horizontal="center" vertical="center" wrapText="1"/>
    </xf>
    <xf numFmtId="0" fontId="25" fillId="0" borderId="1" xfId="6" applyNumberFormat="1" applyFont="1" applyFill="1" applyBorder="1" applyAlignment="1">
      <alignment horizontal="center" vertical="center"/>
    </xf>
    <xf numFmtId="13" fontId="24" fillId="0" borderId="12" xfId="0" applyNumberFormat="1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 wrapText="1"/>
    </xf>
    <xf numFmtId="0" fontId="28" fillId="0" borderId="1" xfId="4" applyFont="1" applyFill="1" applyBorder="1" applyAlignment="1">
      <alignment horizontal="center" wrapText="1"/>
    </xf>
    <xf numFmtId="0" fontId="28" fillId="0" borderId="1" xfId="4" applyFont="1" applyBorder="1" applyAlignment="1">
      <alignment horizontal="center" wrapText="1"/>
    </xf>
    <xf numFmtId="2" fontId="28" fillId="0" borderId="1" xfId="4" applyNumberFormat="1" applyFont="1" applyBorder="1" applyAlignment="1">
      <alignment horizontal="center" vertical="center" wrapText="1"/>
    </xf>
    <xf numFmtId="2" fontId="25" fillId="0" borderId="1" xfId="4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 wrapText="1"/>
    </xf>
    <xf numFmtId="0" fontId="28" fillId="0" borderId="1" xfId="4" applyFont="1" applyFill="1" applyBorder="1"/>
    <xf numFmtId="0" fontId="26" fillId="0" borderId="13" xfId="0" applyFont="1" applyBorder="1"/>
    <xf numFmtId="12" fontId="25" fillId="0" borderId="1" xfId="6" applyNumberFormat="1" applyFont="1" applyBorder="1" applyAlignment="1">
      <alignment horizontal="center" vertical="center"/>
    </xf>
    <xf numFmtId="44" fontId="25" fillId="0" borderId="1" xfId="6" applyNumberFormat="1" applyFont="1" applyBorder="1" applyAlignment="1">
      <alignment horizontal="center" vertical="center"/>
    </xf>
    <xf numFmtId="44" fontId="28" fillId="0" borderId="1" xfId="4" applyNumberFormat="1" applyFont="1" applyBorder="1" applyAlignment="1">
      <alignment horizontal="center" vertical="center" wrapText="1"/>
    </xf>
    <xf numFmtId="44" fontId="28" fillId="0" borderId="1" xfId="7" applyNumberFormat="1" applyFont="1" applyBorder="1" applyAlignment="1">
      <alignment horizontal="center" vertical="center"/>
    </xf>
    <xf numFmtId="44" fontId="28" fillId="0" borderId="1" xfId="9" applyNumberFormat="1" applyFont="1" applyBorder="1" applyAlignment="1">
      <alignment horizontal="center" vertical="center"/>
    </xf>
    <xf numFmtId="44" fontId="28" fillId="0" borderId="1" xfId="0" applyNumberFormat="1" applyFont="1" applyBorder="1" applyAlignment="1">
      <alignment horizontal="center" vertical="center"/>
    </xf>
    <xf numFmtId="44" fontId="26" fillId="0" borderId="1" xfId="4" applyNumberFormat="1" applyFont="1" applyBorder="1" applyAlignment="1">
      <alignment horizontal="center" vertical="center" wrapText="1"/>
    </xf>
    <xf numFmtId="44" fontId="26" fillId="8" borderId="1" xfId="4" applyNumberFormat="1" applyFont="1" applyFill="1" applyBorder="1" applyAlignment="1">
      <alignment horizontal="center" vertical="center" wrapText="1"/>
    </xf>
    <xf numFmtId="44" fontId="25" fillId="8" borderId="1" xfId="6" applyNumberFormat="1" applyFont="1" applyFill="1" applyBorder="1" applyAlignment="1">
      <alignment horizontal="center" vertical="center"/>
    </xf>
    <xf numFmtId="44" fontId="28" fillId="0" borderId="1" xfId="4" applyNumberFormat="1" applyFont="1" applyBorder="1" applyAlignment="1">
      <alignment horizontal="center" wrapText="1"/>
    </xf>
    <xf numFmtId="44" fontId="28" fillId="0" borderId="1" xfId="4" applyNumberFormat="1" applyFont="1" applyBorder="1" applyAlignment="1">
      <alignment horizontal="center" vertical="center"/>
    </xf>
    <xf numFmtId="44" fontId="26" fillId="8" borderId="12" xfId="0" applyNumberFormat="1" applyFont="1" applyFill="1" applyBorder="1" applyAlignment="1"/>
    <xf numFmtId="44" fontId="28" fillId="0" borderId="1" xfId="4" applyNumberFormat="1" applyFont="1" applyFill="1" applyBorder="1" applyAlignment="1">
      <alignment horizontal="center" vertical="center" wrapText="1"/>
    </xf>
    <xf numFmtId="44" fontId="26" fillId="0" borderId="1" xfId="4" applyNumberFormat="1" applyFont="1" applyBorder="1" applyAlignment="1">
      <alignment horizontal="center" wrapText="1"/>
    </xf>
    <xf numFmtId="44" fontId="26" fillId="8" borderId="1" xfId="4" applyNumberFormat="1" applyFont="1" applyFill="1" applyBorder="1" applyAlignment="1">
      <alignment horizontal="center" wrapText="1"/>
    </xf>
    <xf numFmtId="44" fontId="25" fillId="4" borderId="1" xfId="6" applyNumberFormat="1" applyFont="1" applyFill="1" applyBorder="1" applyAlignment="1">
      <alignment horizontal="center" vertical="center"/>
    </xf>
    <xf numFmtId="44" fontId="22" fillId="8" borderId="1" xfId="6" applyNumberFormat="1" applyFont="1" applyFill="1" applyBorder="1" applyAlignment="1">
      <alignment horizontal="center" vertical="center"/>
    </xf>
    <xf numFmtId="44" fontId="28" fillId="0" borderId="1" xfId="4" applyNumberFormat="1" applyFont="1" applyFill="1" applyBorder="1" applyAlignment="1">
      <alignment horizontal="center" wrapText="1"/>
    </xf>
    <xf numFmtId="44" fontId="26" fillId="0" borderId="1" xfId="4" applyNumberFormat="1" applyFont="1" applyBorder="1" applyAlignment="1">
      <alignment horizontal="center" vertical="center"/>
    </xf>
    <xf numFmtId="0" fontId="26" fillId="8" borderId="14" xfId="4" applyFont="1" applyFill="1" applyBorder="1" applyAlignment="1">
      <alignment horizontal="center" vertical="top" wrapText="1"/>
    </xf>
    <xf numFmtId="0" fontId="26" fillId="8" borderId="1" xfId="4" applyFont="1" applyFill="1" applyBorder="1" applyAlignment="1">
      <alignment horizontal="center" vertical="top" wrapText="1"/>
    </xf>
    <xf numFmtId="44" fontId="28" fillId="0" borderId="1" xfId="4" applyNumberFormat="1" applyFont="1" applyFill="1" applyBorder="1" applyAlignment="1">
      <alignment horizontal="center" vertical="center"/>
    </xf>
    <xf numFmtId="10" fontId="35" fillId="8" borderId="1" xfId="1" applyNumberFormat="1" applyFont="1" applyFill="1" applyBorder="1" applyAlignment="1" applyProtection="1">
      <alignment horizontal="center" vertical="center" wrapText="1"/>
    </xf>
    <xf numFmtId="0" fontId="36" fillId="4" borderId="25" xfId="0" applyFont="1" applyFill="1" applyBorder="1" applyAlignment="1">
      <alignment horizontal="center" vertical="center" wrapText="1"/>
    </xf>
    <xf numFmtId="0" fontId="36" fillId="4" borderId="21" xfId="0" applyFont="1" applyFill="1" applyBorder="1" applyAlignment="1">
      <alignment horizontal="center" vertical="center" wrapText="1"/>
    </xf>
    <xf numFmtId="0" fontId="36" fillId="4" borderId="32" xfId="0" applyFont="1" applyFill="1" applyBorder="1" applyAlignment="1">
      <alignment horizontal="center" vertical="center" wrapText="1"/>
    </xf>
    <xf numFmtId="0" fontId="39" fillId="0" borderId="30" xfId="0" applyFont="1" applyBorder="1" applyAlignment="1">
      <alignment horizontal="center" vertical="center" wrapText="1"/>
    </xf>
    <xf numFmtId="0" fontId="40" fillId="0" borderId="30" xfId="0" applyFont="1" applyBorder="1" applyAlignment="1">
      <alignment horizontal="center" vertical="center" wrapText="1"/>
    </xf>
    <xf numFmtId="0" fontId="39" fillId="0" borderId="31" xfId="0" applyFont="1" applyBorder="1" applyAlignment="1">
      <alignment horizontal="center" vertical="center" wrapText="1"/>
    </xf>
    <xf numFmtId="0" fontId="41" fillId="0" borderId="33" xfId="0" applyFont="1" applyBorder="1" applyAlignment="1">
      <alignment horizontal="center" vertical="center" wrapText="1"/>
    </xf>
    <xf numFmtId="0" fontId="42" fillId="0" borderId="20" xfId="0" applyFont="1" applyBorder="1" applyAlignment="1">
      <alignment vertical="center" wrapText="1"/>
    </xf>
    <xf numFmtId="0" fontId="34" fillId="6" borderId="17" xfId="0" applyFont="1" applyFill="1" applyBorder="1" applyAlignment="1">
      <alignment horizontal="center" vertical="center" wrapText="1"/>
    </xf>
    <xf numFmtId="0" fontId="37" fillId="6" borderId="17" xfId="0" applyFont="1" applyFill="1" applyBorder="1" applyAlignment="1">
      <alignment horizontal="center" vertical="center" wrapText="1"/>
    </xf>
    <xf numFmtId="0" fontId="43" fillId="6" borderId="17" xfId="0" applyFont="1" applyFill="1" applyBorder="1" applyAlignment="1">
      <alignment horizontal="center" vertical="center" wrapText="1"/>
    </xf>
    <xf numFmtId="44" fontId="43" fillId="6" borderId="17" xfId="0" applyNumberFormat="1" applyFont="1" applyFill="1" applyBorder="1" applyAlignment="1">
      <alignment horizontal="center" vertical="center" wrapText="1"/>
    </xf>
    <xf numFmtId="3" fontId="43" fillId="6" borderId="17" xfId="0" applyNumberFormat="1" applyFont="1" applyFill="1" applyBorder="1" applyAlignment="1">
      <alignment horizontal="center" vertical="center" wrapText="1"/>
    </xf>
    <xf numFmtId="44" fontId="43" fillId="6" borderId="21" xfId="0" applyNumberFormat="1" applyFont="1" applyFill="1" applyBorder="1" applyAlignment="1">
      <alignment horizontal="center" vertical="center" wrapText="1"/>
    </xf>
    <xf numFmtId="44" fontId="43" fillId="6" borderId="26" xfId="0" applyNumberFormat="1" applyFont="1" applyFill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 wrapText="1"/>
    </xf>
    <xf numFmtId="0" fontId="42" fillId="0" borderId="12" xfId="0" applyFont="1" applyBorder="1" applyAlignment="1">
      <alignment vertical="center" wrapText="1"/>
    </xf>
    <xf numFmtId="0" fontId="34" fillId="6" borderId="1" xfId="0" applyFont="1" applyFill="1" applyBorder="1" applyAlignment="1">
      <alignment horizontal="center" vertical="center" wrapText="1"/>
    </xf>
    <xf numFmtId="0" fontId="37" fillId="6" borderId="1" xfId="0" applyFont="1" applyFill="1" applyBorder="1" applyAlignment="1">
      <alignment horizontal="center" vertical="center" wrapText="1"/>
    </xf>
    <xf numFmtId="0" fontId="43" fillId="6" borderId="1" xfId="0" applyFont="1" applyFill="1" applyBorder="1" applyAlignment="1">
      <alignment horizontal="center" vertical="center" wrapText="1"/>
    </xf>
    <xf numFmtId="44" fontId="43" fillId="6" borderId="1" xfId="0" applyNumberFormat="1" applyFont="1" applyFill="1" applyBorder="1" applyAlignment="1">
      <alignment horizontal="center" vertical="center" wrapText="1"/>
    </xf>
    <xf numFmtId="3" fontId="43" fillId="6" borderId="1" xfId="0" applyNumberFormat="1" applyFont="1" applyFill="1" applyBorder="1" applyAlignment="1">
      <alignment horizontal="center" vertical="center" wrapText="1"/>
    </xf>
    <xf numFmtId="44" fontId="43" fillId="6" borderId="14" xfId="0" applyNumberFormat="1" applyFont="1" applyFill="1" applyBorder="1" applyAlignment="1">
      <alignment horizontal="center" vertical="center" wrapText="1"/>
    </xf>
    <xf numFmtId="44" fontId="43" fillId="6" borderId="27" xfId="0" applyNumberFormat="1" applyFont="1" applyFill="1" applyBorder="1" applyAlignment="1">
      <alignment horizontal="center" vertical="center" wrapText="1"/>
    </xf>
    <xf numFmtId="0" fontId="41" fillId="0" borderId="41" xfId="0" applyFont="1" applyBorder="1" applyAlignment="1">
      <alignment horizontal="center" vertical="center" wrapText="1"/>
    </xf>
    <xf numFmtId="0" fontId="42" fillId="0" borderId="0" xfId="0" applyFont="1" applyBorder="1" applyAlignment="1">
      <alignment vertical="center" wrapText="1"/>
    </xf>
    <xf numFmtId="0" fontId="34" fillId="6" borderId="14" xfId="0" applyFont="1" applyFill="1" applyBorder="1" applyAlignment="1">
      <alignment horizontal="center" vertical="center" wrapText="1"/>
    </xf>
    <xf numFmtId="0" fontId="37" fillId="6" borderId="14" xfId="0" applyFont="1" applyFill="1" applyBorder="1" applyAlignment="1">
      <alignment horizontal="center" vertical="center" wrapText="1"/>
    </xf>
    <xf numFmtId="0" fontId="43" fillId="6" borderId="14" xfId="0" applyFont="1" applyFill="1" applyBorder="1" applyAlignment="1">
      <alignment horizontal="center" vertical="center" wrapText="1"/>
    </xf>
    <xf numFmtId="3" fontId="43" fillId="6" borderId="14" xfId="0" applyNumberFormat="1" applyFont="1" applyFill="1" applyBorder="1" applyAlignment="1">
      <alignment horizontal="center" vertical="center" wrapText="1"/>
    </xf>
    <xf numFmtId="44" fontId="43" fillId="6" borderId="28" xfId="0" applyNumberFormat="1" applyFont="1" applyFill="1" applyBorder="1" applyAlignment="1">
      <alignment horizontal="center" vertical="center" wrapText="1"/>
    </xf>
    <xf numFmtId="0" fontId="46" fillId="0" borderId="0" xfId="0" applyFont="1"/>
    <xf numFmtId="0" fontId="37" fillId="0" borderId="37" xfId="0" applyFont="1" applyBorder="1" applyAlignment="1">
      <alignment horizontal="center" vertical="top" wrapText="1"/>
    </xf>
    <xf numFmtId="0" fontId="37" fillId="0" borderId="38" xfId="0" applyFont="1" applyBorder="1" applyAlignment="1">
      <alignment horizontal="center" vertical="top" wrapText="1"/>
    </xf>
    <xf numFmtId="44" fontId="36" fillId="0" borderId="19" xfId="0" applyNumberFormat="1" applyFont="1" applyBorder="1" applyAlignment="1">
      <alignment horizontal="center" vertical="center"/>
    </xf>
    <xf numFmtId="3" fontId="36" fillId="0" borderId="43" xfId="0" applyNumberFormat="1" applyFont="1" applyBorder="1" applyAlignment="1">
      <alignment horizontal="center" vertical="center"/>
    </xf>
    <xf numFmtId="44" fontId="0" fillId="0" borderId="0" xfId="0" applyNumberFormat="1"/>
    <xf numFmtId="49" fontId="7" fillId="7" borderId="1" xfId="2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7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67" fontId="7" fillId="7" borderId="1" xfId="2" applyNumberFormat="1" applyFont="1" applyFill="1" applyBorder="1" applyAlignment="1" applyProtection="1">
      <alignment horizontal="center" vertical="center"/>
      <protection locked="0"/>
    </xf>
    <xf numFmtId="0" fontId="7" fillId="7" borderId="1" xfId="2" applyFont="1" applyFill="1" applyBorder="1" applyAlignment="1" applyProtection="1">
      <alignment horizontal="center" vertical="center"/>
      <protection locked="0"/>
    </xf>
    <xf numFmtId="0" fontId="7" fillId="7" borderId="1" xfId="2" applyFont="1" applyFill="1" applyBorder="1" applyAlignment="1" applyProtection="1">
      <alignment horizontal="center" vertical="center" wrapText="1"/>
      <protection locked="0"/>
    </xf>
    <xf numFmtId="2" fontId="7" fillId="7" borderId="1" xfId="2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9" fillId="5" borderId="2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 wrapText="1"/>
    </xf>
    <xf numFmtId="0" fontId="3" fillId="7" borderId="1" xfId="0" applyFont="1" applyFill="1" applyBorder="1" applyAlignment="1" applyProtection="1">
      <alignment horizontal="left" vertical="center" wrapText="1"/>
      <protection locked="0"/>
    </xf>
    <xf numFmtId="0" fontId="9" fillId="5" borderId="2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8" fillId="4" borderId="1" xfId="4" applyFont="1" applyFill="1" applyBorder="1" applyAlignment="1">
      <alignment horizontal="left" vertical="center" wrapText="1"/>
    </xf>
    <xf numFmtId="0" fontId="3" fillId="7" borderId="11" xfId="0" applyFont="1" applyFill="1" applyBorder="1" applyAlignment="1" applyProtection="1">
      <alignment horizontal="left" vertical="center" wrapText="1"/>
      <protection locked="0"/>
    </xf>
    <xf numFmtId="0" fontId="3" fillId="7" borderId="12" xfId="0" applyFont="1" applyFill="1" applyBorder="1" applyAlignment="1" applyProtection="1">
      <alignment horizontal="left" vertical="center" wrapText="1"/>
      <protection locked="0"/>
    </xf>
    <xf numFmtId="0" fontId="9" fillId="5" borderId="6" xfId="3" applyFont="1" applyFill="1" applyBorder="1" applyAlignment="1">
      <alignment horizontal="center" vertical="center" wrapText="1"/>
    </xf>
    <xf numFmtId="0" fontId="9" fillId="5" borderId="2" xfId="3" applyFont="1" applyFill="1" applyBorder="1" applyAlignment="1">
      <alignment horizontal="center" vertical="center" wrapText="1"/>
    </xf>
    <xf numFmtId="0" fontId="9" fillId="5" borderId="7" xfId="3" applyFont="1" applyFill="1" applyBorder="1" applyAlignment="1">
      <alignment horizontal="center" vertical="center" wrapText="1"/>
    </xf>
    <xf numFmtId="0" fontId="9" fillId="5" borderId="0" xfId="3" applyFont="1" applyFill="1" applyBorder="1" applyAlignment="1">
      <alignment horizontal="center" vertical="center" wrapText="1"/>
    </xf>
    <xf numFmtId="0" fontId="9" fillId="5" borderId="8" xfId="3" applyFont="1" applyFill="1" applyBorder="1" applyAlignment="1">
      <alignment horizontal="center" vertical="center" wrapText="1"/>
    </xf>
    <xf numFmtId="0" fontId="9" fillId="5" borderId="9" xfId="3" applyFont="1" applyFill="1" applyBorder="1" applyAlignment="1">
      <alignment horizontal="center" vertical="center" wrapText="1"/>
    </xf>
    <xf numFmtId="0" fontId="9" fillId="5" borderId="4" xfId="3" applyFont="1" applyFill="1" applyBorder="1" applyAlignment="1">
      <alignment horizontal="center" vertical="center" wrapText="1"/>
    </xf>
    <xf numFmtId="0" fontId="9" fillId="5" borderId="5" xfId="3" applyFont="1" applyFill="1" applyBorder="1" applyAlignment="1">
      <alignment horizontal="center" vertical="center" wrapText="1"/>
    </xf>
    <xf numFmtId="0" fontId="16" fillId="6" borderId="1" xfId="4" applyFont="1" applyFill="1" applyBorder="1" applyAlignment="1">
      <alignment horizontal="center" vertical="center" wrapText="1"/>
    </xf>
    <xf numFmtId="0" fontId="15" fillId="4" borderId="1" xfId="4" applyFont="1" applyFill="1" applyBorder="1" applyAlignment="1">
      <alignment horizontal="left" vertical="center" wrapText="1"/>
    </xf>
    <xf numFmtId="0" fontId="15" fillId="4" borderId="1" xfId="4" applyFont="1" applyFill="1" applyBorder="1" applyAlignment="1">
      <alignment horizontal="center" vertical="center" wrapText="1"/>
    </xf>
    <xf numFmtId="13" fontId="24" fillId="0" borderId="11" xfId="0" applyNumberFormat="1" applyFont="1" applyBorder="1" applyAlignment="1">
      <alignment horizontal="left" vertical="center" wrapText="1"/>
    </xf>
    <xf numFmtId="13" fontId="24" fillId="0" borderId="13" xfId="0" applyNumberFormat="1" applyFont="1" applyBorder="1" applyAlignment="1">
      <alignment horizontal="left" vertical="center"/>
    </xf>
    <xf numFmtId="13" fontId="24" fillId="0" borderId="12" xfId="0" applyNumberFormat="1" applyFont="1" applyBorder="1" applyAlignment="1">
      <alignment horizontal="left" vertical="center"/>
    </xf>
    <xf numFmtId="0" fontId="23" fillId="8" borderId="11" xfId="0" applyFont="1" applyFill="1" applyBorder="1" applyAlignment="1">
      <alignment horizontal="center" vertical="center"/>
    </xf>
    <xf numFmtId="0" fontId="23" fillId="8" borderId="13" xfId="0" applyFont="1" applyFill="1" applyBorder="1" applyAlignment="1">
      <alignment horizontal="center" vertical="center"/>
    </xf>
    <xf numFmtId="0" fontId="23" fillId="8" borderId="12" xfId="0" applyFont="1" applyFill="1" applyBorder="1" applyAlignment="1">
      <alignment horizontal="center" vertical="center"/>
    </xf>
    <xf numFmtId="0" fontId="22" fillId="8" borderId="11" xfId="0" applyFont="1" applyFill="1" applyBorder="1" applyAlignment="1">
      <alignment horizontal="center" vertical="center" wrapText="1"/>
    </xf>
    <xf numFmtId="0" fontId="22" fillId="8" borderId="13" xfId="0" applyFont="1" applyFill="1" applyBorder="1" applyAlignment="1">
      <alignment horizontal="center" vertical="center" wrapText="1"/>
    </xf>
    <xf numFmtId="0" fontId="22" fillId="8" borderId="12" xfId="0" applyFont="1" applyFill="1" applyBorder="1" applyAlignment="1">
      <alignment horizontal="center" vertical="center" wrapText="1"/>
    </xf>
    <xf numFmtId="0" fontId="23" fillId="9" borderId="1" xfId="0" applyFont="1" applyFill="1" applyBorder="1" applyAlignment="1">
      <alignment horizontal="center" vertical="center"/>
    </xf>
    <xf numFmtId="13" fontId="24" fillId="0" borderId="1" xfId="0" applyNumberFormat="1" applyFont="1" applyBorder="1" applyAlignment="1">
      <alignment horizontal="left" vertical="center" wrapText="1"/>
    </xf>
    <xf numFmtId="0" fontId="24" fillId="0" borderId="1" xfId="0" applyNumberFormat="1" applyFont="1" applyBorder="1" applyAlignment="1">
      <alignment horizontal="left" vertical="center"/>
    </xf>
    <xf numFmtId="0" fontId="24" fillId="0" borderId="13" xfId="0" applyNumberFormat="1" applyFont="1" applyBorder="1" applyAlignment="1">
      <alignment horizontal="left" vertical="center" wrapText="1"/>
    </xf>
    <xf numFmtId="0" fontId="24" fillId="0" borderId="12" xfId="0" applyNumberFormat="1" applyFont="1" applyBorder="1" applyAlignment="1">
      <alignment horizontal="left" vertical="center" wrapText="1"/>
    </xf>
    <xf numFmtId="13" fontId="24" fillId="0" borderId="13" xfId="0" applyNumberFormat="1" applyFont="1" applyBorder="1" applyAlignment="1">
      <alignment horizontal="left" vertical="center" wrapText="1"/>
    </xf>
    <xf numFmtId="13" fontId="24" fillId="0" borderId="12" xfId="0" applyNumberFormat="1" applyFont="1" applyBorder="1" applyAlignment="1">
      <alignment horizontal="left" vertical="center" wrapText="1"/>
    </xf>
    <xf numFmtId="13" fontId="24" fillId="0" borderId="11" xfId="0" applyNumberFormat="1" applyFont="1" applyFill="1" applyBorder="1" applyAlignment="1">
      <alignment horizontal="left" vertical="top" wrapText="1"/>
    </xf>
    <xf numFmtId="13" fontId="24" fillId="0" borderId="13" xfId="0" applyNumberFormat="1" applyFont="1" applyFill="1" applyBorder="1" applyAlignment="1">
      <alignment horizontal="left" vertical="top" wrapText="1"/>
    </xf>
    <xf numFmtId="13" fontId="24" fillId="0" borderId="12" xfId="0" applyNumberFormat="1" applyFont="1" applyFill="1" applyBorder="1" applyAlignment="1">
      <alignment horizontal="left" vertical="top" wrapText="1"/>
    </xf>
    <xf numFmtId="13" fontId="24" fillId="0" borderId="11" xfId="0" applyNumberFormat="1" applyFont="1" applyFill="1" applyBorder="1" applyAlignment="1">
      <alignment horizontal="left" vertical="center"/>
    </xf>
    <xf numFmtId="13" fontId="24" fillId="0" borderId="13" xfId="0" applyNumberFormat="1" applyFont="1" applyFill="1" applyBorder="1" applyAlignment="1">
      <alignment horizontal="left" vertical="center"/>
    </xf>
    <xf numFmtId="13" fontId="24" fillId="0" borderId="12" xfId="0" applyNumberFormat="1" applyFont="1" applyFill="1" applyBorder="1" applyAlignment="1">
      <alignment horizontal="left" vertical="center"/>
    </xf>
    <xf numFmtId="0" fontId="22" fillId="8" borderId="13" xfId="0" applyFont="1" applyFill="1" applyBorder="1" applyAlignment="1">
      <alignment horizontal="center" vertical="center"/>
    </xf>
    <xf numFmtId="0" fontId="22" fillId="8" borderId="12" xfId="0" applyFont="1" applyFill="1" applyBorder="1" applyAlignment="1">
      <alignment horizontal="center" vertical="center"/>
    </xf>
    <xf numFmtId="13" fontId="24" fillId="0" borderId="11" xfId="0" applyNumberFormat="1" applyFont="1" applyFill="1" applyBorder="1" applyAlignment="1">
      <alignment horizontal="left" vertical="center" wrapText="1"/>
    </xf>
    <xf numFmtId="13" fontId="24" fillId="0" borderId="13" xfId="0" applyNumberFormat="1" applyFont="1" applyFill="1" applyBorder="1" applyAlignment="1">
      <alignment horizontal="left" vertical="center" wrapText="1"/>
    </xf>
    <xf numFmtId="13" fontId="24" fillId="0" borderId="12" xfId="0" applyNumberFormat="1" applyFont="1" applyFill="1" applyBorder="1" applyAlignment="1">
      <alignment horizontal="left" vertical="center" wrapText="1"/>
    </xf>
    <xf numFmtId="4" fontId="21" fillId="0" borderId="0" xfId="10" applyNumberFormat="1" applyFont="1" applyFill="1" applyBorder="1" applyAlignment="1" applyProtection="1">
      <alignment horizontal="center" vertical="center"/>
    </xf>
    <xf numFmtId="44" fontId="30" fillId="0" borderId="0" xfId="5" applyFont="1" applyFill="1" applyBorder="1" applyAlignment="1">
      <alignment horizontal="center" vertical="center"/>
    </xf>
    <xf numFmtId="4" fontId="22" fillId="0" borderId="0" xfId="10" applyNumberFormat="1" applyFont="1" applyFill="1" applyBorder="1" applyAlignment="1" applyProtection="1">
      <alignment horizontal="center" vertical="center"/>
    </xf>
    <xf numFmtId="0" fontId="5" fillId="0" borderId="0" xfId="5" applyNumberFormat="1" applyFont="1" applyFill="1" applyBorder="1" applyAlignment="1">
      <alignment horizontal="center" vertical="center"/>
    </xf>
    <xf numFmtId="44" fontId="15" fillId="0" borderId="0" xfId="5" applyNumberFormat="1" applyFont="1" applyFill="1" applyBorder="1" applyAlignment="1">
      <alignment horizontal="center" vertical="center"/>
    </xf>
    <xf numFmtId="170" fontId="28" fillId="0" borderId="11" xfId="4" applyNumberFormat="1" applyFont="1" applyBorder="1" applyAlignment="1">
      <alignment horizontal="center" wrapText="1"/>
    </xf>
    <xf numFmtId="170" fontId="28" fillId="0" borderId="12" xfId="4" applyNumberFormat="1" applyFont="1" applyBorder="1" applyAlignment="1">
      <alignment horizontal="center" wrapText="1"/>
    </xf>
    <xf numFmtId="0" fontId="26" fillId="0" borderId="11" xfId="4" applyFont="1" applyBorder="1" applyAlignment="1">
      <alignment horizontal="right" vertical="center"/>
    </xf>
    <xf numFmtId="0" fontId="26" fillId="0" borderId="13" xfId="4" applyFont="1" applyBorder="1" applyAlignment="1">
      <alignment horizontal="right" vertical="center"/>
    </xf>
    <xf numFmtId="0" fontId="26" fillId="0" borderId="12" xfId="4" applyFont="1" applyBorder="1" applyAlignment="1">
      <alignment horizontal="right" vertical="center"/>
    </xf>
    <xf numFmtId="0" fontId="26" fillId="8" borderId="11" xfId="4" applyFont="1" applyFill="1" applyBorder="1" applyAlignment="1">
      <alignment horizontal="right" vertical="center" wrapText="1"/>
    </xf>
    <xf numFmtId="0" fontId="26" fillId="8" borderId="13" xfId="4" applyFont="1" applyFill="1" applyBorder="1" applyAlignment="1">
      <alignment horizontal="right" vertical="center" wrapText="1"/>
    </xf>
    <xf numFmtId="0" fontId="26" fillId="8" borderId="12" xfId="4" applyFont="1" applyFill="1" applyBorder="1" applyAlignment="1">
      <alignment horizontal="right" vertical="center" wrapText="1"/>
    </xf>
    <xf numFmtId="0" fontId="26" fillId="0" borderId="0" xfId="4" applyFont="1" applyFill="1" applyBorder="1" applyAlignment="1">
      <alignment horizontal="center" vertical="center" wrapText="1"/>
    </xf>
    <xf numFmtId="0" fontId="28" fillId="0" borderId="0" xfId="4" applyFont="1" applyFill="1" applyBorder="1" applyAlignment="1">
      <alignment horizontal="center" wrapText="1"/>
    </xf>
    <xf numFmtId="0" fontId="26" fillId="0" borderId="0" xfId="0" applyFont="1" applyFill="1" applyBorder="1" applyAlignment="1">
      <alignment horizontal="right"/>
    </xf>
    <xf numFmtId="2" fontId="0" fillId="0" borderId="1" xfId="0" applyNumberFormat="1" applyFont="1" applyBorder="1" applyAlignment="1">
      <alignment horizontal="center" vertical="center" wrapText="1"/>
    </xf>
    <xf numFmtId="0" fontId="26" fillId="8" borderId="11" xfId="4" applyFont="1" applyFill="1" applyBorder="1" applyAlignment="1">
      <alignment horizontal="center" vertical="center" wrapText="1"/>
    </xf>
    <xf numFmtId="0" fontId="26" fillId="8" borderId="12" xfId="4" applyFont="1" applyFill="1" applyBorder="1" applyAlignment="1">
      <alignment horizontal="center" vertical="center" wrapText="1"/>
    </xf>
    <xf numFmtId="2" fontId="0" fillId="0" borderId="11" xfId="0" applyNumberFormat="1" applyFont="1" applyBorder="1" applyAlignment="1">
      <alignment horizontal="center" vertical="center" wrapText="1"/>
    </xf>
    <xf numFmtId="2" fontId="0" fillId="0" borderId="12" xfId="0" applyNumberFormat="1" applyFont="1" applyBorder="1" applyAlignment="1">
      <alignment horizontal="center" vertical="center" wrapText="1"/>
    </xf>
    <xf numFmtId="2" fontId="0" fillId="0" borderId="1" xfId="0" applyNumberFormat="1" applyFont="1" applyFill="1" applyBorder="1" applyAlignment="1">
      <alignment horizontal="center" vertical="center" wrapText="1"/>
    </xf>
    <xf numFmtId="0" fontId="26" fillId="8" borderId="15" xfId="4" applyFont="1" applyFill="1" applyBorder="1" applyAlignment="1">
      <alignment horizontal="center" vertical="center" wrapText="1"/>
    </xf>
    <xf numFmtId="0" fontId="26" fillId="8" borderId="16" xfId="4" applyFont="1" applyFill="1" applyBorder="1" applyAlignment="1">
      <alignment horizontal="center" vertical="center" wrapText="1"/>
    </xf>
    <xf numFmtId="4" fontId="22" fillId="8" borderId="11" xfId="10" applyNumberFormat="1" applyFont="1" applyFill="1" applyBorder="1" applyAlignment="1" applyProtection="1">
      <alignment horizontal="center" vertical="center"/>
    </xf>
    <xf numFmtId="4" fontId="22" fillId="8" borderId="13" xfId="10" applyNumberFormat="1" applyFont="1" applyFill="1" applyBorder="1" applyAlignment="1" applyProtection="1">
      <alignment horizontal="center" vertical="center"/>
    </xf>
    <xf numFmtId="4" fontId="22" fillId="8" borderId="12" xfId="10" applyNumberFormat="1" applyFont="1" applyFill="1" applyBorder="1" applyAlignment="1" applyProtection="1">
      <alignment horizontal="center" vertical="center"/>
    </xf>
    <xf numFmtId="0" fontId="5" fillId="8" borderId="11" xfId="5" applyNumberFormat="1" applyFont="1" applyFill="1" applyBorder="1" applyAlignment="1">
      <alignment horizontal="center" vertical="center"/>
    </xf>
    <xf numFmtId="0" fontId="5" fillId="8" borderId="13" xfId="5" applyNumberFormat="1" applyFont="1" applyFill="1" applyBorder="1" applyAlignment="1">
      <alignment horizontal="center" vertical="center"/>
    </xf>
    <xf numFmtId="0" fontId="5" fillId="8" borderId="12" xfId="5" applyNumberFormat="1" applyFont="1" applyFill="1" applyBorder="1" applyAlignment="1">
      <alignment horizontal="center" vertical="center"/>
    </xf>
    <xf numFmtId="44" fontId="15" fillId="8" borderId="11" xfId="5" applyNumberFormat="1" applyFont="1" applyFill="1" applyBorder="1" applyAlignment="1">
      <alignment horizontal="center" vertical="center"/>
    </xf>
    <xf numFmtId="44" fontId="15" fillId="8" borderId="12" xfId="5" applyNumberFormat="1" applyFont="1" applyFill="1" applyBorder="1" applyAlignment="1">
      <alignment horizontal="center" vertical="center"/>
    </xf>
    <xf numFmtId="0" fontId="26" fillId="8" borderId="11" xfId="0" applyFont="1" applyFill="1" applyBorder="1" applyAlignment="1">
      <alignment horizontal="right"/>
    </xf>
    <xf numFmtId="0" fontId="26" fillId="8" borderId="13" xfId="0" applyFont="1" applyFill="1" applyBorder="1" applyAlignment="1">
      <alignment horizontal="right"/>
    </xf>
    <xf numFmtId="4" fontId="21" fillId="8" borderId="1" xfId="10" applyNumberFormat="1" applyFont="1" applyFill="1" applyBorder="1" applyAlignment="1" applyProtection="1">
      <alignment horizontal="center" vertical="center"/>
    </xf>
    <xf numFmtId="44" fontId="30" fillId="0" borderId="1" xfId="5" applyNumberFormat="1" applyFont="1" applyFill="1" applyBorder="1" applyAlignment="1">
      <alignment horizontal="center" vertical="center"/>
    </xf>
    <xf numFmtId="44" fontId="30" fillId="8" borderId="1" xfId="5" applyFont="1" applyFill="1" applyBorder="1" applyAlignment="1">
      <alignment horizontal="center" vertical="center"/>
    </xf>
    <xf numFmtId="0" fontId="28" fillId="0" borderId="11" xfId="4" applyFont="1" applyFill="1" applyBorder="1" applyAlignment="1">
      <alignment horizontal="center" wrapText="1"/>
    </xf>
    <xf numFmtId="0" fontId="28" fillId="0" borderId="12" xfId="4" applyFont="1" applyFill="1" applyBorder="1" applyAlignment="1">
      <alignment horizontal="center" wrapText="1"/>
    </xf>
    <xf numFmtId="0" fontId="28" fillId="0" borderId="11" xfId="4" applyFont="1" applyBorder="1" applyAlignment="1">
      <alignment horizontal="center" vertical="center" wrapText="1"/>
    </xf>
    <xf numFmtId="0" fontId="28" fillId="0" borderId="12" xfId="4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/>
    </xf>
    <xf numFmtId="0" fontId="28" fillId="0" borderId="13" xfId="0" applyFont="1" applyBorder="1" applyAlignment="1">
      <alignment horizontal="center"/>
    </xf>
    <xf numFmtId="4" fontId="31" fillId="8" borderId="1" xfId="10" applyNumberFormat="1" applyFont="1" applyFill="1" applyBorder="1" applyAlignment="1" applyProtection="1">
      <alignment horizontal="center" vertical="center"/>
    </xf>
    <xf numFmtId="44" fontId="30" fillId="8" borderId="1" xfId="5" applyNumberFormat="1" applyFont="1" applyFill="1" applyBorder="1" applyAlignment="1">
      <alignment horizontal="center" vertical="center"/>
    </xf>
    <xf numFmtId="0" fontId="28" fillId="0" borderId="11" xfId="4" applyFont="1" applyBorder="1" applyAlignment="1">
      <alignment horizontal="center" vertical="center"/>
    </xf>
    <xf numFmtId="0" fontId="28" fillId="0" borderId="12" xfId="4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5" fillId="0" borderId="11" xfId="4" applyFont="1" applyFill="1" applyBorder="1" applyAlignment="1">
      <alignment horizontal="center" vertical="center" wrapText="1"/>
    </xf>
    <xf numFmtId="0" fontId="25" fillId="0" borderId="12" xfId="4" applyFont="1" applyFill="1" applyBorder="1" applyAlignment="1">
      <alignment horizontal="center" vertical="center" wrapText="1"/>
    </xf>
    <xf numFmtId="0" fontId="25" fillId="0" borderId="11" xfId="4" applyFont="1" applyFill="1" applyBorder="1" applyAlignment="1">
      <alignment horizontal="center" vertical="center"/>
    </xf>
    <xf numFmtId="0" fontId="25" fillId="0" borderId="12" xfId="4" applyFont="1" applyFill="1" applyBorder="1" applyAlignment="1">
      <alignment horizontal="center" vertical="center"/>
    </xf>
    <xf numFmtId="0" fontId="24" fillId="4" borderId="11" xfId="0" applyFont="1" applyFill="1" applyBorder="1" applyAlignment="1">
      <alignment horizontal="left" vertical="center"/>
    </xf>
    <xf numFmtId="0" fontId="24" fillId="4" borderId="13" xfId="0" applyFont="1" applyFill="1" applyBorder="1" applyAlignment="1">
      <alignment horizontal="left" vertical="center"/>
    </xf>
    <xf numFmtId="0" fontId="24" fillId="4" borderId="12" xfId="0" applyFont="1" applyFill="1" applyBorder="1" applyAlignment="1">
      <alignment horizontal="left" vertical="center"/>
    </xf>
    <xf numFmtId="0" fontId="24" fillId="4" borderId="11" xfId="0" applyFont="1" applyFill="1" applyBorder="1" applyAlignment="1">
      <alignment horizontal="left" vertical="center" wrapText="1"/>
    </xf>
    <xf numFmtId="0" fontId="24" fillId="4" borderId="13" xfId="0" applyFont="1" applyFill="1" applyBorder="1" applyAlignment="1">
      <alignment horizontal="left" vertical="center" wrapText="1"/>
    </xf>
    <xf numFmtId="0" fontId="24" fillId="4" borderId="12" xfId="0" applyFont="1" applyFill="1" applyBorder="1" applyAlignment="1">
      <alignment horizontal="left" vertical="center" wrapText="1"/>
    </xf>
    <xf numFmtId="0" fontId="24" fillId="0" borderId="1" xfId="0" applyFont="1" applyBorder="1" applyAlignment="1">
      <alignment horizontal="left" vertical="center"/>
    </xf>
    <xf numFmtId="13" fontId="24" fillId="0" borderId="11" xfId="0" applyNumberFormat="1" applyFont="1" applyBorder="1" applyAlignment="1">
      <alignment horizontal="left" vertical="center"/>
    </xf>
    <xf numFmtId="0" fontId="24" fillId="0" borderId="13" xfId="0" applyFont="1" applyBorder="1" applyAlignment="1">
      <alignment horizontal="left" vertical="center" wrapText="1"/>
    </xf>
    <xf numFmtId="0" fontId="24" fillId="0" borderId="12" xfId="0" applyFont="1" applyBorder="1" applyAlignment="1">
      <alignment horizontal="left" vertical="center" wrapText="1"/>
    </xf>
    <xf numFmtId="2" fontId="28" fillId="0" borderId="11" xfId="4" applyNumberFormat="1" applyFont="1" applyBorder="1" applyAlignment="1">
      <alignment horizontal="center" wrapText="1"/>
    </xf>
    <xf numFmtId="2" fontId="28" fillId="0" borderId="12" xfId="4" applyNumberFormat="1" applyFont="1" applyBorder="1" applyAlignment="1">
      <alignment horizontal="center" wrapText="1"/>
    </xf>
    <xf numFmtId="0" fontId="26" fillId="8" borderId="11" xfId="4" applyFont="1" applyFill="1" applyBorder="1" applyAlignment="1">
      <alignment horizontal="center" vertical="top" wrapText="1"/>
    </xf>
    <xf numFmtId="0" fontId="26" fillId="8" borderId="12" xfId="4" applyFont="1" applyFill="1" applyBorder="1" applyAlignment="1">
      <alignment horizontal="center" vertical="top" wrapText="1"/>
    </xf>
    <xf numFmtId="2" fontId="28" fillId="0" borderId="11" xfId="4" applyNumberFormat="1" applyFont="1" applyFill="1" applyBorder="1" applyAlignment="1">
      <alignment horizontal="center" wrapText="1"/>
    </xf>
    <xf numFmtId="2" fontId="28" fillId="0" borderId="12" xfId="4" applyNumberFormat="1" applyFont="1" applyFill="1" applyBorder="1" applyAlignment="1">
      <alignment horizontal="center" wrapText="1"/>
    </xf>
    <xf numFmtId="0" fontId="26" fillId="8" borderId="11" xfId="4" applyFont="1" applyFill="1" applyBorder="1" applyAlignment="1">
      <alignment horizontal="left" vertical="center" wrapText="1"/>
    </xf>
    <xf numFmtId="0" fontId="26" fillId="8" borderId="13" xfId="4" applyFont="1" applyFill="1" applyBorder="1" applyAlignment="1">
      <alignment horizontal="left" vertical="center" wrapText="1"/>
    </xf>
    <xf numFmtId="0" fontId="26" fillId="8" borderId="12" xfId="4" applyFont="1" applyFill="1" applyBorder="1" applyAlignment="1">
      <alignment horizontal="left" vertical="center" wrapText="1"/>
    </xf>
    <xf numFmtId="4" fontId="22" fillId="8" borderId="11" xfId="10" applyNumberFormat="1" applyFont="1" applyFill="1" applyBorder="1" applyAlignment="1" applyProtection="1">
      <alignment horizontal="left" vertical="center" wrapText="1"/>
    </xf>
    <xf numFmtId="4" fontId="22" fillId="8" borderId="13" xfId="10" applyNumberFormat="1" applyFont="1" applyFill="1" applyBorder="1" applyAlignment="1" applyProtection="1">
      <alignment horizontal="left" vertical="center" wrapText="1"/>
    </xf>
    <xf numFmtId="4" fontId="22" fillId="8" borderId="12" xfId="10" applyNumberFormat="1" applyFont="1" applyFill="1" applyBorder="1" applyAlignment="1" applyProtection="1">
      <alignment horizontal="left" vertical="center" wrapText="1"/>
    </xf>
    <xf numFmtId="44" fontId="26" fillId="8" borderId="11" xfId="5" applyNumberFormat="1" applyFont="1" applyFill="1" applyBorder="1" applyAlignment="1">
      <alignment horizontal="center" vertical="center"/>
    </xf>
    <xf numFmtId="44" fontId="26" fillId="8" borderId="12" xfId="5" applyNumberFormat="1" applyFont="1" applyFill="1" applyBorder="1" applyAlignment="1">
      <alignment horizontal="center" vertical="center"/>
    </xf>
    <xf numFmtId="0" fontId="26" fillId="0" borderId="11" xfId="4" applyFont="1" applyBorder="1" applyAlignment="1">
      <alignment horizontal="right" vertical="center" wrapText="1"/>
    </xf>
    <xf numFmtId="0" fontId="26" fillId="0" borderId="13" xfId="4" applyFont="1" applyBorder="1" applyAlignment="1">
      <alignment horizontal="right" vertical="center" wrapText="1"/>
    </xf>
    <xf numFmtId="0" fontId="26" fillId="0" borderId="12" xfId="4" applyFont="1" applyBorder="1" applyAlignment="1">
      <alignment horizontal="right" vertical="center" wrapText="1"/>
    </xf>
    <xf numFmtId="2" fontId="28" fillId="0" borderId="11" xfId="4" applyNumberFormat="1" applyFont="1" applyFill="1" applyBorder="1" applyAlignment="1">
      <alignment horizontal="center" vertical="center" wrapText="1"/>
    </xf>
    <xf numFmtId="2" fontId="28" fillId="0" borderId="12" xfId="4" applyNumberFormat="1" applyFont="1" applyFill="1" applyBorder="1" applyAlignment="1">
      <alignment horizontal="center" vertical="center" wrapText="1"/>
    </xf>
    <xf numFmtId="2" fontId="28" fillId="0" borderId="11" xfId="4" applyNumberFormat="1" applyFont="1" applyBorder="1" applyAlignment="1">
      <alignment horizontal="center" vertical="center" wrapText="1"/>
    </xf>
    <xf numFmtId="2" fontId="28" fillId="0" borderId="12" xfId="4" applyNumberFormat="1" applyFont="1" applyBorder="1" applyAlignment="1">
      <alignment horizontal="center" vertical="center" wrapText="1"/>
    </xf>
    <xf numFmtId="4" fontId="34" fillId="8" borderId="1" xfId="10" applyNumberFormat="1" applyFont="1" applyFill="1" applyBorder="1" applyAlignment="1" applyProtection="1">
      <alignment horizontal="center" vertical="center"/>
    </xf>
    <xf numFmtId="44" fontId="33" fillId="0" borderId="1" xfId="5" applyNumberFormat="1" applyFont="1" applyFill="1" applyBorder="1" applyAlignment="1">
      <alignment horizontal="center" vertical="center"/>
    </xf>
    <xf numFmtId="44" fontId="33" fillId="8" borderId="1" xfId="5" applyNumberFormat="1" applyFont="1" applyFill="1" applyBorder="1" applyAlignment="1">
      <alignment horizontal="center" vertical="center"/>
    </xf>
    <xf numFmtId="0" fontId="44" fillId="0" borderId="22" xfId="0" applyFont="1" applyBorder="1" applyAlignment="1">
      <alignment horizontal="center" vertical="center"/>
    </xf>
    <xf numFmtId="0" fontId="44" fillId="0" borderId="23" xfId="0" applyFont="1" applyBorder="1" applyAlignment="1">
      <alignment horizontal="center" vertical="center"/>
    </xf>
    <xf numFmtId="0" fontId="44" fillId="0" borderId="42" xfId="0" applyFont="1" applyBorder="1" applyAlignment="1">
      <alignment horizontal="center" vertical="center"/>
    </xf>
    <xf numFmtId="0" fontId="45" fillId="0" borderId="22" xfId="0" applyFont="1" applyBorder="1" applyAlignment="1">
      <alignment horizontal="center"/>
    </xf>
    <xf numFmtId="0" fontId="45" fillId="0" borderId="23" xfId="0" applyFont="1" applyBorder="1"/>
    <xf numFmtId="0" fontId="45" fillId="0" borderId="42" xfId="0" applyFont="1" applyBorder="1"/>
    <xf numFmtId="0" fontId="36" fillId="8" borderId="22" xfId="0" applyFont="1" applyFill="1" applyBorder="1" applyAlignment="1">
      <alignment horizontal="center" vertical="center" wrapText="1"/>
    </xf>
    <xf numFmtId="0" fontId="36" fillId="8" borderId="23" xfId="0" applyFont="1" applyFill="1" applyBorder="1" applyAlignment="1">
      <alignment horizontal="center" vertical="center" wrapText="1"/>
    </xf>
    <xf numFmtId="0" fontId="36" fillId="8" borderId="24" xfId="0" applyFont="1" applyFill="1" applyBorder="1" applyAlignment="1">
      <alignment horizontal="center" vertical="center" wrapText="1"/>
    </xf>
    <xf numFmtId="0" fontId="37" fillId="0" borderId="34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 vertical="center" wrapText="1"/>
    </xf>
    <xf numFmtId="0" fontId="34" fillId="0" borderId="35" xfId="0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 wrapText="1"/>
    </xf>
    <xf numFmtId="0" fontId="34" fillId="0" borderId="36" xfId="0" applyFont="1" applyBorder="1" applyAlignment="1">
      <alignment horizontal="center" vertical="center" wrapText="1"/>
    </xf>
    <xf numFmtId="0" fontId="34" fillId="0" borderId="40" xfId="0" applyFont="1" applyBorder="1" applyAlignment="1">
      <alignment horizontal="center" vertical="center" wrapText="1"/>
    </xf>
    <xf numFmtId="0" fontId="37" fillId="0" borderId="36" xfId="0" applyFont="1" applyBorder="1" applyAlignment="1">
      <alignment horizontal="center" vertical="center" wrapText="1"/>
    </xf>
    <xf numFmtId="0" fontId="37" fillId="0" borderId="40" xfId="0" applyFont="1" applyBorder="1" applyAlignment="1">
      <alignment horizontal="center" vertical="center" wrapText="1"/>
    </xf>
  </cellXfs>
  <cellStyles count="11">
    <cellStyle name="Moeda" xfId="5" builtinId="4"/>
    <cellStyle name="Moeda 2" xfId="6"/>
    <cellStyle name="Moeda 8" xfId="9"/>
    <cellStyle name="Normal" xfId="0" builtinId="0"/>
    <cellStyle name="Normal 2" xfId="4"/>
    <cellStyle name="Normal 2 2" xfId="3"/>
    <cellStyle name="Normal 4" xfId="2"/>
    <cellStyle name="Normal 7" xfId="7"/>
    <cellStyle name="Porcentagem" xfId="1" builtinId="5"/>
    <cellStyle name="Vírgula 10" xfId="8"/>
    <cellStyle name="Vírgula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2"/>
  <sheetViews>
    <sheetView showGridLines="0" topLeftCell="A4" zoomScale="85" zoomScaleNormal="85" workbookViewId="0">
      <selection activeCell="C195" sqref="C195"/>
    </sheetView>
  </sheetViews>
  <sheetFormatPr defaultColWidth="0" defaultRowHeight="15.75"/>
  <cols>
    <col min="1" max="1" width="9.140625" style="5" customWidth="1"/>
    <col min="2" max="2" width="72.140625" style="5" customWidth="1"/>
    <col min="3" max="3" width="18" style="5" customWidth="1"/>
    <col min="4" max="4" width="40.85546875" style="5" customWidth="1"/>
    <col min="5" max="5" width="7.85546875" style="62" customWidth="1"/>
    <col min="6" max="6" width="12" style="1" hidden="1" customWidth="1"/>
    <col min="7" max="7" width="15.140625" style="1" hidden="1" customWidth="1"/>
    <col min="8" max="16384" width="14" style="1" hidden="1"/>
  </cols>
  <sheetData>
    <row r="1" spans="1:6" ht="15.75" customHeight="1">
      <c r="A1" s="205"/>
      <c r="B1" s="205"/>
      <c r="C1" s="205"/>
      <c r="D1" s="205"/>
      <c r="E1" s="205"/>
    </row>
    <row r="2" spans="1:6" ht="57" customHeight="1">
      <c r="A2" s="206" t="s">
        <v>147</v>
      </c>
      <c r="B2" s="206"/>
      <c r="C2" s="206"/>
      <c r="D2" s="206"/>
    </row>
    <row r="3" spans="1:6" ht="18.75" customHeight="1">
      <c r="A3" s="127"/>
      <c r="B3" s="127"/>
      <c r="C3" s="127"/>
      <c r="D3" s="127"/>
    </row>
    <row r="4" spans="1:6" ht="57" customHeight="1">
      <c r="A4" s="205" t="s">
        <v>146</v>
      </c>
      <c r="B4" s="205"/>
      <c r="C4" s="205"/>
      <c r="D4" s="205"/>
    </row>
    <row r="5" spans="1:6" ht="17.25" customHeight="1">
      <c r="A5" s="127"/>
      <c r="B5" s="127"/>
      <c r="C5" s="127"/>
      <c r="D5" s="127"/>
    </row>
    <row r="6" spans="1:6">
      <c r="A6" s="207" t="s">
        <v>148</v>
      </c>
      <c r="B6" s="207"/>
      <c r="C6" s="207"/>
      <c r="D6" s="207"/>
    </row>
    <row r="8" spans="1:6" ht="23.25">
      <c r="A8" s="208" t="s">
        <v>0</v>
      </c>
      <c r="B8" s="208"/>
      <c r="C8" s="208"/>
      <c r="D8" s="208"/>
    </row>
    <row r="9" spans="1:6" ht="23.25">
      <c r="A9" s="208" t="s">
        <v>1</v>
      </c>
      <c r="B9" s="208"/>
      <c r="C9" s="208"/>
      <c r="D9" s="208"/>
    </row>
    <row r="10" spans="1:6">
      <c r="A10" s="209"/>
      <c r="B10" s="209"/>
      <c r="C10" s="209"/>
      <c r="D10" s="209"/>
    </row>
    <row r="11" spans="1:6">
      <c r="A11" s="210" t="s">
        <v>2</v>
      </c>
      <c r="B11" s="210"/>
      <c r="C11" s="210"/>
      <c r="D11" s="210"/>
      <c r="F11" s="1" t="s">
        <v>3</v>
      </c>
    </row>
    <row r="12" spans="1:6">
      <c r="A12" s="2"/>
      <c r="B12" s="2"/>
      <c r="C12" s="2"/>
      <c r="D12" s="2"/>
      <c r="F12" s="1" t="s">
        <v>4</v>
      </c>
    </row>
    <row r="13" spans="1:6">
      <c r="A13" s="128" t="s">
        <v>5</v>
      </c>
      <c r="B13" s="3" t="s">
        <v>6</v>
      </c>
      <c r="C13" s="204" t="s">
        <v>265</v>
      </c>
      <c r="D13" s="204"/>
      <c r="E13" s="63"/>
    </row>
    <row r="14" spans="1:6">
      <c r="A14" s="128" t="s">
        <v>7</v>
      </c>
      <c r="B14" s="3" t="s">
        <v>8</v>
      </c>
      <c r="C14" s="204" t="s">
        <v>149</v>
      </c>
      <c r="D14" s="204"/>
      <c r="E14" s="63"/>
    </row>
    <row r="15" spans="1:6">
      <c r="A15" s="128" t="s">
        <v>9</v>
      </c>
      <c r="B15" s="3" t="s">
        <v>10</v>
      </c>
      <c r="C15" s="211" t="s">
        <v>150</v>
      </c>
      <c r="D15" s="211"/>
      <c r="E15" s="63"/>
    </row>
    <row r="16" spans="1:6">
      <c r="A16" s="128" t="s">
        <v>11</v>
      </c>
      <c r="B16" s="3" t="s">
        <v>12</v>
      </c>
      <c r="C16" s="204" t="s">
        <v>151</v>
      </c>
      <c r="D16" s="204"/>
      <c r="E16" s="63"/>
    </row>
    <row r="17" spans="1:6">
      <c r="A17" s="128" t="s">
        <v>13</v>
      </c>
      <c r="B17" s="4" t="s">
        <v>14</v>
      </c>
      <c r="C17" s="212">
        <v>24</v>
      </c>
      <c r="D17" s="212"/>
      <c r="E17" s="64"/>
    </row>
    <row r="18" spans="1:6">
      <c r="A18" s="128" t="s">
        <v>15</v>
      </c>
      <c r="B18" s="4" t="s">
        <v>16</v>
      </c>
      <c r="C18" s="213" t="s">
        <v>345</v>
      </c>
      <c r="D18" s="212"/>
      <c r="E18" s="64"/>
    </row>
    <row r="19" spans="1:6">
      <c r="A19" s="128" t="s">
        <v>17</v>
      </c>
      <c r="B19" s="4" t="s">
        <v>18</v>
      </c>
      <c r="C19" s="204" t="s">
        <v>152</v>
      </c>
      <c r="D19" s="204"/>
      <c r="E19" s="64"/>
    </row>
    <row r="20" spans="1:6">
      <c r="A20" s="128" t="s">
        <v>19</v>
      </c>
      <c r="B20" s="3" t="s">
        <v>20</v>
      </c>
      <c r="C20" s="204" t="s">
        <v>346</v>
      </c>
      <c r="D20" s="204"/>
      <c r="E20" s="64"/>
    </row>
    <row r="21" spans="1:6">
      <c r="A21" s="128" t="s">
        <v>21</v>
      </c>
      <c r="B21" s="3" t="s">
        <v>22</v>
      </c>
      <c r="C21" s="214">
        <v>0</v>
      </c>
      <c r="D21" s="214"/>
      <c r="E21" s="64"/>
    </row>
    <row r="22" spans="1:6">
      <c r="A22" s="128" t="s">
        <v>23</v>
      </c>
      <c r="B22" s="3" t="s">
        <v>24</v>
      </c>
      <c r="C22" s="212" t="s">
        <v>154</v>
      </c>
      <c r="D22" s="212"/>
      <c r="E22" s="64"/>
    </row>
    <row r="23" spans="1:6">
      <c r="A23" s="128" t="s">
        <v>25</v>
      </c>
      <c r="B23" s="3" t="s">
        <v>26</v>
      </c>
      <c r="C23" s="204" t="s">
        <v>268</v>
      </c>
      <c r="D23" s="204"/>
      <c r="E23" s="64"/>
    </row>
    <row r="24" spans="1:6">
      <c r="A24" s="128" t="s">
        <v>27</v>
      </c>
      <c r="B24" s="3" t="s">
        <v>28</v>
      </c>
      <c r="C24" s="212" t="s">
        <v>155</v>
      </c>
      <c r="D24" s="212"/>
      <c r="E24" s="64"/>
    </row>
    <row r="25" spans="1:6">
      <c r="A25" s="128" t="s">
        <v>29</v>
      </c>
      <c r="B25" s="3" t="s">
        <v>30</v>
      </c>
      <c r="C25" s="211">
        <v>45292</v>
      </c>
      <c r="D25" s="211"/>
      <c r="E25" s="64"/>
    </row>
    <row r="27" spans="1:6">
      <c r="F27" s="1" t="s">
        <v>31</v>
      </c>
    </row>
    <row r="28" spans="1:6">
      <c r="A28" s="210" t="s">
        <v>32</v>
      </c>
      <c r="B28" s="210"/>
      <c r="C28" s="210"/>
      <c r="D28" s="210"/>
      <c r="F28" s="1" t="s">
        <v>33</v>
      </c>
    </row>
    <row r="30" spans="1:6">
      <c r="A30" s="128">
        <v>1</v>
      </c>
      <c r="B30" s="128" t="s">
        <v>34</v>
      </c>
      <c r="C30" s="128" t="s">
        <v>35</v>
      </c>
      <c r="D30" s="128" t="s">
        <v>36</v>
      </c>
    </row>
    <row r="31" spans="1:6">
      <c r="A31" s="6" t="s">
        <v>5</v>
      </c>
      <c r="B31" s="3" t="s">
        <v>37</v>
      </c>
      <c r="C31" s="7"/>
      <c r="D31" s="8">
        <f>C21</f>
        <v>0</v>
      </c>
    </row>
    <row r="32" spans="1:6">
      <c r="A32" s="56" t="s">
        <v>7</v>
      </c>
      <c r="B32" s="52" t="s">
        <v>75</v>
      </c>
      <c r="C32" s="53"/>
      <c r="D32" s="54"/>
    </row>
    <row r="33" spans="1:4">
      <c r="A33" s="56"/>
      <c r="B33" s="52"/>
      <c r="C33" s="53"/>
      <c r="D33" s="55"/>
    </row>
    <row r="34" spans="1:4">
      <c r="A34" s="56"/>
      <c r="B34" s="52"/>
      <c r="C34" s="53"/>
      <c r="D34" s="54"/>
    </row>
    <row r="35" spans="1:4">
      <c r="A35" s="56"/>
      <c r="B35" s="52"/>
      <c r="C35" s="53"/>
      <c r="D35" s="54"/>
    </row>
    <row r="36" spans="1:4">
      <c r="A36" s="215" t="s">
        <v>38</v>
      </c>
      <c r="B36" s="215"/>
      <c r="C36" s="129"/>
      <c r="D36" s="10">
        <f>SUM(D31:D35)</f>
        <v>0</v>
      </c>
    </row>
    <row r="39" spans="1:4">
      <c r="A39" s="210" t="s">
        <v>39</v>
      </c>
      <c r="B39" s="210"/>
      <c r="C39" s="210"/>
      <c r="D39" s="210"/>
    </row>
    <row r="40" spans="1:4" ht="16.5" thickBot="1">
      <c r="A40" s="11"/>
    </row>
    <row r="41" spans="1:4" ht="17.25" thickTop="1" thickBot="1">
      <c r="A41" s="217" t="s">
        <v>141</v>
      </c>
      <c r="B41" s="217"/>
      <c r="C41" s="12" t="s">
        <v>40</v>
      </c>
      <c r="D41" s="60">
        <f>D36</f>
        <v>0</v>
      </c>
    </row>
    <row r="42" spans="1:4" ht="19.5" thickTop="1" thickBot="1">
      <c r="A42" s="218"/>
      <c r="B42" s="218"/>
      <c r="C42" s="13" t="s">
        <v>41</v>
      </c>
      <c r="D42" s="61">
        <f>SUM(D41:D41)</f>
        <v>0</v>
      </c>
    </row>
    <row r="43" spans="1:4" ht="16.5" thickTop="1">
      <c r="A43" s="11"/>
    </row>
    <row r="44" spans="1:4">
      <c r="A44" s="219" t="s">
        <v>42</v>
      </c>
      <c r="B44" s="219"/>
      <c r="C44" s="219"/>
      <c r="D44" s="219"/>
    </row>
    <row r="46" spans="1:4">
      <c r="A46" s="128" t="s">
        <v>43</v>
      </c>
      <c r="B46" s="128" t="s">
        <v>44</v>
      </c>
      <c r="C46" s="128" t="s">
        <v>35</v>
      </c>
      <c r="D46" s="128" t="s">
        <v>36</v>
      </c>
    </row>
    <row r="47" spans="1:4">
      <c r="A47" s="6" t="s">
        <v>5</v>
      </c>
      <c r="B47" s="3" t="s">
        <v>45</v>
      </c>
      <c r="C47" s="14">
        <f>1/12</f>
        <v>8.3333333333333329E-2</v>
      </c>
      <c r="D47" s="15">
        <f>ROUND($D$42*C47,2)</f>
        <v>0</v>
      </c>
    </row>
    <row r="48" spans="1:4">
      <c r="A48" s="6" t="s">
        <v>7</v>
      </c>
      <c r="B48" s="3" t="s">
        <v>46</v>
      </c>
      <c r="C48" s="16">
        <f>1/12</f>
        <v>8.3333333333333329E-2</v>
      </c>
      <c r="D48" s="15">
        <f>ROUND($D$42*C48,2)</f>
        <v>0</v>
      </c>
    </row>
    <row r="49" spans="1:4">
      <c r="A49" s="6" t="s">
        <v>9</v>
      </c>
      <c r="B49" s="3" t="s">
        <v>47</v>
      </c>
      <c r="C49" s="17">
        <f>100%/3/12</f>
        <v>2.7777777777777776E-2</v>
      </c>
      <c r="D49" s="15">
        <f>ROUND($D$42*C49,2)</f>
        <v>0</v>
      </c>
    </row>
    <row r="50" spans="1:4">
      <c r="A50" s="215" t="s">
        <v>38</v>
      </c>
      <c r="B50" s="215"/>
      <c r="C50" s="215"/>
      <c r="D50" s="10">
        <f>SUM(D47:D49)</f>
        <v>0</v>
      </c>
    </row>
    <row r="51" spans="1:4">
      <c r="A51" s="18"/>
    </row>
    <row r="52" spans="1:4" ht="16.5" thickBot="1"/>
    <row r="53" spans="1:4" ht="17.25" thickTop="1" thickBot="1">
      <c r="A53" s="217" t="s">
        <v>140</v>
      </c>
      <c r="B53" s="217"/>
      <c r="C53" s="12" t="s">
        <v>40</v>
      </c>
      <c r="D53" s="60">
        <f>D36</f>
        <v>0</v>
      </c>
    </row>
    <row r="54" spans="1:4" ht="17.25" thickTop="1" thickBot="1">
      <c r="A54" s="218"/>
      <c r="B54" s="218"/>
      <c r="C54" s="12" t="s">
        <v>48</v>
      </c>
      <c r="D54" s="61">
        <f>D50</f>
        <v>0</v>
      </c>
    </row>
    <row r="55" spans="1:4" ht="19.5" thickTop="1" thickBot="1">
      <c r="A55" s="218"/>
      <c r="B55" s="218"/>
      <c r="C55" s="13" t="s">
        <v>41</v>
      </c>
      <c r="D55" s="61">
        <f>SUM(D53:D54)</f>
        <v>0</v>
      </c>
    </row>
    <row r="56" spans="1:4" ht="16.5" thickTop="1"/>
    <row r="57" spans="1:4">
      <c r="A57" s="220" t="s">
        <v>49</v>
      </c>
      <c r="B57" s="220"/>
      <c r="C57" s="220"/>
      <c r="D57" s="220"/>
    </row>
    <row r="59" spans="1:4">
      <c r="A59" s="128" t="s">
        <v>50</v>
      </c>
      <c r="B59" s="128" t="s">
        <v>51</v>
      </c>
      <c r="C59" s="128" t="s">
        <v>35</v>
      </c>
      <c r="D59" s="128" t="s">
        <v>36</v>
      </c>
    </row>
    <row r="60" spans="1:4">
      <c r="A60" s="6" t="s">
        <v>5</v>
      </c>
      <c r="B60" s="3" t="s">
        <v>52</v>
      </c>
      <c r="C60" s="19">
        <v>0.2</v>
      </c>
      <c r="D60" s="20">
        <f t="shared" ref="D60:D67" si="0">ROUND($D$55*C60,2)</f>
        <v>0</v>
      </c>
    </row>
    <row r="61" spans="1:4">
      <c r="A61" s="6" t="s">
        <v>7</v>
      </c>
      <c r="B61" s="3" t="s">
        <v>53</v>
      </c>
      <c r="C61" s="19">
        <v>2.5000000000000001E-2</v>
      </c>
      <c r="D61" s="20">
        <f t="shared" si="0"/>
        <v>0</v>
      </c>
    </row>
    <row r="62" spans="1:4">
      <c r="A62" s="6" t="s">
        <v>9</v>
      </c>
      <c r="B62" s="3" t="s">
        <v>144</v>
      </c>
      <c r="C62" s="75">
        <v>0</v>
      </c>
      <c r="D62" s="20">
        <f t="shared" si="0"/>
        <v>0</v>
      </c>
    </row>
    <row r="63" spans="1:4">
      <c r="A63" s="6" t="s">
        <v>11</v>
      </c>
      <c r="B63" s="3" t="s">
        <v>54</v>
      </c>
      <c r="C63" s="19">
        <v>1.4999999999999999E-2</v>
      </c>
      <c r="D63" s="20">
        <f t="shared" si="0"/>
        <v>0</v>
      </c>
    </row>
    <row r="64" spans="1:4">
      <c r="A64" s="6" t="s">
        <v>13</v>
      </c>
      <c r="B64" s="3" t="s">
        <v>55</v>
      </c>
      <c r="C64" s="19">
        <v>0.01</v>
      </c>
      <c r="D64" s="20">
        <f t="shared" si="0"/>
        <v>0</v>
      </c>
    </row>
    <row r="65" spans="1:5">
      <c r="A65" s="6" t="s">
        <v>15</v>
      </c>
      <c r="B65" s="3" t="s">
        <v>56</v>
      </c>
      <c r="C65" s="19">
        <v>6.0000000000000001E-3</v>
      </c>
      <c r="D65" s="20">
        <f t="shared" si="0"/>
        <v>0</v>
      </c>
    </row>
    <row r="66" spans="1:5">
      <c r="A66" s="6" t="s">
        <v>17</v>
      </c>
      <c r="B66" s="3" t="s">
        <v>57</v>
      </c>
      <c r="C66" s="19">
        <v>2E-3</v>
      </c>
      <c r="D66" s="20">
        <f t="shared" si="0"/>
        <v>0</v>
      </c>
    </row>
    <row r="67" spans="1:5">
      <c r="A67" s="6" t="s">
        <v>19</v>
      </c>
      <c r="B67" s="3" t="s">
        <v>58</v>
      </c>
      <c r="C67" s="21">
        <v>0.08</v>
      </c>
      <c r="D67" s="20">
        <f t="shared" si="0"/>
        <v>0</v>
      </c>
    </row>
    <row r="68" spans="1:5">
      <c r="A68" s="215" t="s">
        <v>59</v>
      </c>
      <c r="B68" s="215"/>
      <c r="C68" s="22">
        <f>SUM(C60:C67)</f>
        <v>0.33800000000000002</v>
      </c>
      <c r="D68" s="10">
        <f>SUM(D60:D67)</f>
        <v>0</v>
      </c>
    </row>
    <row r="69" spans="1:5">
      <c r="A69" s="18"/>
    </row>
    <row r="71" spans="1:5">
      <c r="A71" s="219" t="s">
        <v>60</v>
      </c>
      <c r="B71" s="219"/>
      <c r="C71" s="219"/>
      <c r="D71" s="219"/>
    </row>
    <row r="73" spans="1:5">
      <c r="A73" s="128" t="s">
        <v>61</v>
      </c>
      <c r="B73" s="215" t="s">
        <v>62</v>
      </c>
      <c r="C73" s="215"/>
      <c r="D73" s="128" t="s">
        <v>36</v>
      </c>
    </row>
    <row r="74" spans="1:5">
      <c r="A74" s="6" t="s">
        <v>63</v>
      </c>
      <c r="B74" s="216" t="s">
        <v>64</v>
      </c>
      <c r="C74" s="216"/>
      <c r="D74" s="54">
        <f>2*0*21</f>
        <v>0</v>
      </c>
    </row>
    <row r="75" spans="1:5">
      <c r="A75" s="6" t="s">
        <v>65</v>
      </c>
      <c r="B75" s="216" t="s">
        <v>66</v>
      </c>
      <c r="C75" s="216"/>
      <c r="D75" s="51" t="str">
        <f>IF(D74&lt;=0,"0,00",IF(ROUND(D31*6%,2)&gt;D74,D74,ROUND(D31*6%,2)))</f>
        <v>0,00</v>
      </c>
    </row>
    <row r="76" spans="1:5">
      <c r="A76" s="6" t="s">
        <v>67</v>
      </c>
      <c r="B76" s="216" t="s">
        <v>68</v>
      </c>
      <c r="C76" s="216"/>
      <c r="D76" s="51">
        <f>D74-D75</f>
        <v>0</v>
      </c>
    </row>
    <row r="77" spans="1:5">
      <c r="A77" s="6" t="s">
        <v>69</v>
      </c>
      <c r="B77" s="216" t="s">
        <v>70</v>
      </c>
      <c r="C77" s="216"/>
      <c r="D77" s="54">
        <f>0*21</f>
        <v>0</v>
      </c>
    </row>
    <row r="78" spans="1:5">
      <c r="A78" s="6" t="s">
        <v>71</v>
      </c>
      <c r="B78" s="216" t="s">
        <v>72</v>
      </c>
      <c r="C78" s="216"/>
      <c r="D78" s="54">
        <f>ROUND(D77*5%,2)</f>
        <v>0</v>
      </c>
    </row>
    <row r="79" spans="1:5">
      <c r="A79" s="6" t="s">
        <v>73</v>
      </c>
      <c r="B79" s="216" t="s">
        <v>74</v>
      </c>
      <c r="C79" s="216"/>
      <c r="D79" s="51">
        <f>D77-D78</f>
        <v>0</v>
      </c>
    </row>
    <row r="80" spans="1:5" s="74" customFormat="1">
      <c r="A80" s="56" t="s">
        <v>9</v>
      </c>
      <c r="B80" s="221" t="s">
        <v>157</v>
      </c>
      <c r="C80" s="221"/>
      <c r="D80" s="57">
        <v>0</v>
      </c>
      <c r="E80" s="73"/>
    </row>
    <row r="81" spans="1:5" s="74" customFormat="1">
      <c r="A81" s="56" t="s">
        <v>11</v>
      </c>
      <c r="B81" s="221" t="s">
        <v>158</v>
      </c>
      <c r="C81" s="221"/>
      <c r="D81" s="58">
        <v>0</v>
      </c>
      <c r="E81" s="73"/>
    </row>
    <row r="82" spans="1:5" s="74" customFormat="1">
      <c r="A82" s="56" t="s">
        <v>13</v>
      </c>
      <c r="B82" s="221" t="s">
        <v>267</v>
      </c>
      <c r="C82" s="221"/>
      <c r="D82" s="58">
        <f>(D80/30*15)/12</f>
        <v>0</v>
      </c>
      <c r="E82" s="73"/>
    </row>
    <row r="83" spans="1:5">
      <c r="A83" s="215" t="s">
        <v>133</v>
      </c>
      <c r="B83" s="215"/>
      <c r="C83" s="215"/>
      <c r="D83" s="10">
        <f>SUM(D80:D82)+D76+D79</f>
        <v>0</v>
      </c>
    </row>
    <row r="86" spans="1:5">
      <c r="A86" s="219" t="s">
        <v>76</v>
      </c>
      <c r="B86" s="219"/>
      <c r="C86" s="219"/>
      <c r="D86" s="219"/>
    </row>
    <row r="88" spans="1:5">
      <c r="A88" s="128" t="s">
        <v>77</v>
      </c>
      <c r="B88" s="215" t="s">
        <v>78</v>
      </c>
      <c r="C88" s="215"/>
      <c r="D88" s="128" t="s">
        <v>36</v>
      </c>
    </row>
    <row r="89" spans="1:5">
      <c r="A89" s="6" t="s">
        <v>5</v>
      </c>
      <c r="B89" s="216" t="s">
        <v>78</v>
      </c>
      <c r="C89" s="216"/>
      <c r="D89" s="58"/>
    </row>
    <row r="90" spans="1:5">
      <c r="A90" s="215" t="s">
        <v>38</v>
      </c>
      <c r="B90" s="215"/>
      <c r="C90" s="215"/>
      <c r="D90" s="10">
        <f>SUM(D89)</f>
        <v>0</v>
      </c>
    </row>
    <row r="91" spans="1:5">
      <c r="A91" s="23"/>
      <c r="B91" s="23"/>
      <c r="C91" s="24"/>
    </row>
    <row r="92" spans="1:5">
      <c r="A92" s="23"/>
      <c r="B92" s="23"/>
      <c r="C92" s="24"/>
    </row>
    <row r="93" spans="1:5">
      <c r="A93" s="210" t="s">
        <v>79</v>
      </c>
      <c r="B93" s="210"/>
      <c r="C93" s="210"/>
      <c r="D93" s="210"/>
    </row>
    <row r="95" spans="1:5">
      <c r="A95" s="128">
        <v>2</v>
      </c>
      <c r="B95" s="215" t="s">
        <v>145</v>
      </c>
      <c r="C95" s="215"/>
      <c r="D95" s="128" t="s">
        <v>36</v>
      </c>
    </row>
    <row r="96" spans="1:5">
      <c r="A96" s="6" t="s">
        <v>43</v>
      </c>
      <c r="B96" s="216" t="s">
        <v>44</v>
      </c>
      <c r="C96" s="216"/>
      <c r="D96" s="25">
        <f>D50</f>
        <v>0</v>
      </c>
    </row>
    <row r="97" spans="1:5">
      <c r="A97" s="6" t="s">
        <v>50</v>
      </c>
      <c r="B97" s="216" t="s">
        <v>51</v>
      </c>
      <c r="C97" s="216"/>
      <c r="D97" s="26">
        <f>D68</f>
        <v>0</v>
      </c>
    </row>
    <row r="98" spans="1:5">
      <c r="A98" s="6" t="s">
        <v>61</v>
      </c>
      <c r="B98" s="216" t="s">
        <v>62</v>
      </c>
      <c r="C98" s="216"/>
      <c r="D98" s="26">
        <f>D83</f>
        <v>0</v>
      </c>
    </row>
    <row r="99" spans="1:5">
      <c r="A99" s="6" t="s">
        <v>77</v>
      </c>
      <c r="B99" s="216" t="s">
        <v>78</v>
      </c>
      <c r="C99" s="216"/>
      <c r="D99" s="26">
        <f>D90</f>
        <v>0</v>
      </c>
    </row>
    <row r="100" spans="1:5">
      <c r="A100" s="215" t="s">
        <v>38</v>
      </c>
      <c r="B100" s="215"/>
      <c r="C100" s="215"/>
      <c r="D100" s="10">
        <f>SUM(D96:D99)</f>
        <v>0</v>
      </c>
    </row>
    <row r="102" spans="1:5" ht="16.5" thickBot="1">
      <c r="E102" s="65"/>
    </row>
    <row r="103" spans="1:5" s="27" customFormat="1" ht="17.25" thickTop="1" thickBot="1">
      <c r="A103" s="222" t="s">
        <v>139</v>
      </c>
      <c r="B103" s="217"/>
      <c r="C103" s="12" t="s">
        <v>40</v>
      </c>
      <c r="D103" s="60">
        <f>D36</f>
        <v>0</v>
      </c>
      <c r="E103" s="62"/>
    </row>
    <row r="104" spans="1:5" s="27" customFormat="1" ht="17.25" thickTop="1" thickBot="1">
      <c r="A104" s="223"/>
      <c r="B104" s="218"/>
      <c r="C104" s="12" t="s">
        <v>87</v>
      </c>
      <c r="D104" s="60">
        <f>D50</f>
        <v>0</v>
      </c>
      <c r="E104" s="62"/>
    </row>
    <row r="105" spans="1:5" s="27" customFormat="1" ht="19.5" thickTop="1" thickBot="1">
      <c r="A105" s="218"/>
      <c r="B105" s="218"/>
      <c r="C105" s="13" t="s">
        <v>41</v>
      </c>
      <c r="D105" s="61">
        <f>SUM(D103:D104)</f>
        <v>0</v>
      </c>
      <c r="E105" s="62"/>
    </row>
    <row r="106" spans="1:5" ht="16.5" thickTop="1"/>
    <row r="107" spans="1:5">
      <c r="A107" s="210" t="s">
        <v>80</v>
      </c>
      <c r="B107" s="210"/>
      <c r="C107" s="210"/>
      <c r="D107" s="210"/>
    </row>
    <row r="109" spans="1:5">
      <c r="A109" s="128">
        <v>3</v>
      </c>
      <c r="B109" s="128" t="s">
        <v>81</v>
      </c>
      <c r="C109" s="128" t="s">
        <v>35</v>
      </c>
      <c r="D109" s="128" t="s">
        <v>36</v>
      </c>
    </row>
    <row r="110" spans="1:5">
      <c r="A110" s="6" t="s">
        <v>5</v>
      </c>
      <c r="B110" s="28" t="s">
        <v>82</v>
      </c>
      <c r="C110" s="19">
        <f>1/12*5.55%</f>
        <v>4.6249999999999998E-3</v>
      </c>
      <c r="D110" s="8">
        <f t="shared" ref="D110:D115" si="1">ROUND($D$105*C110,2)</f>
        <v>0</v>
      </c>
      <c r="E110" s="66"/>
    </row>
    <row r="111" spans="1:5">
      <c r="A111" s="7" t="s">
        <v>7</v>
      </c>
      <c r="B111" s="69" t="s">
        <v>83</v>
      </c>
      <c r="C111" s="70">
        <f>8%*C110</f>
        <v>3.6999999999999999E-4</v>
      </c>
      <c r="D111" s="15">
        <f t="shared" si="1"/>
        <v>0</v>
      </c>
      <c r="E111" s="67"/>
    </row>
    <row r="112" spans="1:5">
      <c r="A112" s="7" t="s">
        <v>9</v>
      </c>
      <c r="B112" s="69" t="s">
        <v>142</v>
      </c>
      <c r="C112" s="21">
        <f>(8%*40%*5.55%)</f>
        <v>1.776E-3</v>
      </c>
      <c r="D112" s="15">
        <f t="shared" si="1"/>
        <v>0</v>
      </c>
      <c r="E112" s="68"/>
    </row>
    <row r="113" spans="1:4">
      <c r="A113" s="7" t="s">
        <v>11</v>
      </c>
      <c r="B113" s="69" t="s">
        <v>84</v>
      </c>
      <c r="C113" s="21">
        <f>(1/30*7)/12</f>
        <v>1.9444444444444445E-2</v>
      </c>
      <c r="D113" s="15">
        <f t="shared" si="1"/>
        <v>0</v>
      </c>
    </row>
    <row r="114" spans="1:4">
      <c r="A114" s="7" t="s">
        <v>13</v>
      </c>
      <c r="B114" s="71" t="s">
        <v>85</v>
      </c>
      <c r="C114" s="21">
        <f>C68*C113</f>
        <v>6.5722222222222224E-3</v>
      </c>
      <c r="D114" s="15">
        <f t="shared" si="1"/>
        <v>0</v>
      </c>
    </row>
    <row r="115" spans="1:4">
      <c r="A115" s="7" t="s">
        <v>15</v>
      </c>
      <c r="B115" s="69" t="s">
        <v>143</v>
      </c>
      <c r="C115" s="21">
        <f>((0.08*0.4))</f>
        <v>3.2000000000000001E-2</v>
      </c>
      <c r="D115" s="15">
        <f t="shared" si="1"/>
        <v>0</v>
      </c>
    </row>
    <row r="116" spans="1:4">
      <c r="A116" s="224" t="s">
        <v>38</v>
      </c>
      <c r="B116" s="224"/>
      <c r="C116" s="224"/>
      <c r="D116" s="10">
        <f>SUM(D110:D115)</f>
        <v>0</v>
      </c>
    </row>
    <row r="117" spans="1:4">
      <c r="D117" s="30"/>
    </row>
    <row r="118" spans="1:4" ht="16.5" thickBot="1"/>
    <row r="119" spans="1:4" ht="17.25" thickTop="1" thickBot="1">
      <c r="A119" s="222" t="s">
        <v>138</v>
      </c>
      <c r="B119" s="225"/>
      <c r="C119" s="12" t="s">
        <v>86</v>
      </c>
      <c r="D119" s="61">
        <f>D36</f>
        <v>0</v>
      </c>
    </row>
    <row r="120" spans="1:4" ht="17.25" thickTop="1" thickBot="1">
      <c r="A120" s="223"/>
      <c r="B120" s="226"/>
      <c r="C120" s="12" t="s">
        <v>87</v>
      </c>
      <c r="D120" s="61">
        <f>D50</f>
        <v>0</v>
      </c>
    </row>
    <row r="121" spans="1:4" ht="17.25" thickTop="1" thickBot="1">
      <c r="A121" s="223"/>
      <c r="B121" s="226"/>
      <c r="C121" s="12" t="s">
        <v>88</v>
      </c>
      <c r="D121" s="61">
        <f>D83-D76-D79</f>
        <v>0</v>
      </c>
    </row>
    <row r="122" spans="1:4" ht="17.25" thickTop="1" thickBot="1">
      <c r="A122" s="223"/>
      <c r="B122" s="226"/>
      <c r="C122" s="12" t="s">
        <v>89</v>
      </c>
      <c r="D122" s="61">
        <f>D116</f>
        <v>0</v>
      </c>
    </row>
    <row r="123" spans="1:4" ht="19.5" thickTop="1" thickBot="1">
      <c r="A123" s="223"/>
      <c r="B123" s="226"/>
      <c r="C123" s="31" t="s">
        <v>90</v>
      </c>
      <c r="D123" s="61">
        <f>SUM(D119:D122)</f>
        <v>0</v>
      </c>
    </row>
    <row r="124" spans="1:4" ht="16.5" thickTop="1"/>
    <row r="125" spans="1:4">
      <c r="A125" s="210" t="s">
        <v>91</v>
      </c>
      <c r="B125" s="210"/>
      <c r="C125" s="210"/>
      <c r="D125" s="210"/>
    </row>
    <row r="126" spans="1:4">
      <c r="A126" s="2"/>
      <c r="B126" s="2"/>
      <c r="C126" s="2"/>
      <c r="D126" s="2"/>
    </row>
    <row r="127" spans="1:4">
      <c r="A127" s="219" t="s">
        <v>92</v>
      </c>
      <c r="B127" s="219"/>
      <c r="C127" s="219"/>
      <c r="D127" s="219"/>
    </row>
    <row r="129" spans="1:5">
      <c r="A129" s="128" t="s">
        <v>93</v>
      </c>
      <c r="B129" s="128" t="s">
        <v>94</v>
      </c>
      <c r="C129" s="128" t="s">
        <v>35</v>
      </c>
      <c r="D129" s="128" t="s">
        <v>36</v>
      </c>
    </row>
    <row r="130" spans="1:5">
      <c r="A130" s="6" t="s">
        <v>5</v>
      </c>
      <c r="B130" s="3" t="s">
        <v>95</v>
      </c>
      <c r="C130" s="33">
        <v>0</v>
      </c>
      <c r="D130" s="8">
        <f>ROUND(C130*$D$123,2)</f>
        <v>0</v>
      </c>
    </row>
    <row r="131" spans="1:5">
      <c r="A131" s="6" t="s">
        <v>7</v>
      </c>
      <c r="B131" s="3" t="s">
        <v>96</v>
      </c>
      <c r="C131" s="33">
        <f>ROUND(5.96/365,5)</f>
        <v>1.6330000000000001E-2</v>
      </c>
      <c r="D131" s="8">
        <f>ROUND(C131*$D$123,2)</f>
        <v>0</v>
      </c>
    </row>
    <row r="132" spans="1:5">
      <c r="A132" s="6" t="s">
        <v>9</v>
      </c>
      <c r="B132" s="3" t="s">
        <v>97</v>
      </c>
      <c r="C132" s="33">
        <f>(5/30)/12*0.015</f>
        <v>2.0833333333333332E-4</v>
      </c>
      <c r="D132" s="8">
        <f>ROUND(C132*$D$123,2)</f>
        <v>0</v>
      </c>
    </row>
    <row r="133" spans="1:5">
      <c r="A133" s="6" t="s">
        <v>11</v>
      </c>
      <c r="B133" s="3" t="s">
        <v>98</v>
      </c>
      <c r="C133" s="33">
        <f>15/30/12*8%</f>
        <v>3.3333333333333331E-3</v>
      </c>
      <c r="D133" s="8">
        <f>ROUND(C133*$D$123,2)</f>
        <v>0</v>
      </c>
    </row>
    <row r="134" spans="1:5">
      <c r="A134" s="6" t="s">
        <v>13</v>
      </c>
      <c r="B134" s="3" t="s">
        <v>99</v>
      </c>
      <c r="C134" s="32">
        <f>0.02*(4/12)/12</f>
        <v>5.5555555555555556E-4</v>
      </c>
      <c r="D134" s="8">
        <f>ROUND(C134*$D$123,2)</f>
        <v>0</v>
      </c>
    </row>
    <row r="135" spans="1:5" s="74" customFormat="1">
      <c r="A135" s="56" t="s">
        <v>15</v>
      </c>
      <c r="B135" s="52" t="s">
        <v>75</v>
      </c>
      <c r="C135" s="80"/>
      <c r="D135" s="57"/>
      <c r="E135" s="73"/>
    </row>
    <row r="136" spans="1:5" s="74" customFormat="1">
      <c r="A136" s="56"/>
      <c r="B136" s="52"/>
      <c r="C136" s="80"/>
      <c r="D136" s="57"/>
      <c r="E136" s="73"/>
    </row>
    <row r="137" spans="1:5">
      <c r="A137" s="215" t="s">
        <v>59</v>
      </c>
      <c r="B137" s="215"/>
      <c r="C137" s="34">
        <f>SUM(C130:C135)</f>
        <v>2.0427222222222225E-2</v>
      </c>
      <c r="D137" s="25">
        <f>SUM(D130:D136)</f>
        <v>0</v>
      </c>
    </row>
    <row r="138" spans="1:5">
      <c r="A138" s="35"/>
      <c r="B138" s="35"/>
      <c r="C138" s="36"/>
      <c r="D138" s="37"/>
    </row>
    <row r="139" spans="1:5">
      <c r="A139" s="219" t="s">
        <v>100</v>
      </c>
      <c r="B139" s="219"/>
      <c r="C139" s="219"/>
      <c r="D139" s="219"/>
    </row>
    <row r="141" spans="1:5">
      <c r="A141" s="128" t="s">
        <v>101</v>
      </c>
      <c r="B141" s="128" t="s">
        <v>134</v>
      </c>
      <c r="C141" s="128" t="s">
        <v>35</v>
      </c>
      <c r="D141" s="128" t="s">
        <v>36</v>
      </c>
    </row>
    <row r="142" spans="1:5">
      <c r="A142" s="38" t="s">
        <v>5</v>
      </c>
      <c r="B142" s="38" t="s">
        <v>134</v>
      </c>
      <c r="C142" s="39">
        <f>C137*C68</f>
        <v>6.9044011111111126E-3</v>
      </c>
      <c r="D142" s="40">
        <f>ROUND(C142*D123,2)</f>
        <v>0</v>
      </c>
    </row>
    <row r="143" spans="1:5">
      <c r="A143" s="215" t="s">
        <v>59</v>
      </c>
      <c r="B143" s="215"/>
      <c r="C143" s="215"/>
      <c r="D143" s="25">
        <f>D142</f>
        <v>0</v>
      </c>
    </row>
    <row r="144" spans="1:5">
      <c r="A144" s="35"/>
      <c r="B144" s="35"/>
      <c r="C144" s="36"/>
      <c r="D144" s="37"/>
    </row>
    <row r="145" spans="1:4">
      <c r="A145" s="210" t="s">
        <v>102</v>
      </c>
      <c r="B145" s="210"/>
      <c r="C145" s="210"/>
      <c r="D145" s="210"/>
    </row>
    <row r="147" spans="1:4">
      <c r="A147" s="128">
        <v>4</v>
      </c>
      <c r="B147" s="215" t="s">
        <v>103</v>
      </c>
      <c r="C147" s="215"/>
      <c r="D147" s="128" t="s">
        <v>36</v>
      </c>
    </row>
    <row r="148" spans="1:4">
      <c r="A148" s="6" t="s">
        <v>93</v>
      </c>
      <c r="B148" s="216" t="str">
        <f>B129</f>
        <v>Substituto nas Ausências Legais</v>
      </c>
      <c r="C148" s="216"/>
      <c r="D148" s="25">
        <f>D137</f>
        <v>0</v>
      </c>
    </row>
    <row r="149" spans="1:4">
      <c r="A149" s="6" t="s">
        <v>101</v>
      </c>
      <c r="B149" s="216" t="str">
        <f>B141</f>
        <v>Incidencia do Submódulo 2.2 sobre o Substituto nas Ausências Legais</v>
      </c>
      <c r="C149" s="216"/>
      <c r="D149" s="26">
        <f>D143</f>
        <v>0</v>
      </c>
    </row>
    <row r="150" spans="1:4">
      <c r="A150" s="215" t="s">
        <v>38</v>
      </c>
      <c r="B150" s="215"/>
      <c r="C150" s="215"/>
      <c r="D150" s="10">
        <f>SUM(D148:D149)</f>
        <v>0</v>
      </c>
    </row>
    <row r="151" spans="1:4">
      <c r="A151" s="35"/>
      <c r="B151" s="35"/>
      <c r="C151" s="36"/>
      <c r="D151" s="37"/>
    </row>
    <row r="152" spans="1:4" ht="16.5" thickBot="1"/>
    <row r="153" spans="1:4" ht="16.5" thickTop="1">
      <c r="A153" s="222" t="s">
        <v>137</v>
      </c>
      <c r="B153" s="222"/>
      <c r="C153" s="222"/>
      <c r="D153" s="225"/>
    </row>
    <row r="154" spans="1:4" ht="29.25" customHeight="1">
      <c r="A154" s="223"/>
      <c r="B154" s="223"/>
      <c r="C154" s="223"/>
      <c r="D154" s="226"/>
    </row>
    <row r="156" spans="1:4">
      <c r="A156" s="210" t="s">
        <v>104</v>
      </c>
      <c r="B156" s="210"/>
      <c r="C156" s="210"/>
      <c r="D156" s="210"/>
    </row>
    <row r="158" spans="1:4">
      <c r="A158" s="128">
        <v>5</v>
      </c>
      <c r="B158" s="215" t="s">
        <v>105</v>
      </c>
      <c r="C158" s="215"/>
      <c r="D158" s="128" t="s">
        <v>36</v>
      </c>
    </row>
    <row r="159" spans="1:4">
      <c r="A159" s="6" t="s">
        <v>5</v>
      </c>
      <c r="B159" s="216" t="s">
        <v>106</v>
      </c>
      <c r="C159" s="216"/>
      <c r="D159" s="58">
        <f>SUM('UNIFORME ENCARREGADO'!I10)</f>
        <v>0</v>
      </c>
    </row>
    <row r="160" spans="1:4">
      <c r="A160" s="6" t="s">
        <v>7</v>
      </c>
      <c r="B160" s="216" t="s">
        <v>107</v>
      </c>
      <c r="C160" s="216"/>
      <c r="D160" s="58"/>
    </row>
    <row r="161" spans="1:4">
      <c r="A161" s="6" t="s">
        <v>9</v>
      </c>
      <c r="B161" s="216" t="s">
        <v>108</v>
      </c>
      <c r="C161" s="216"/>
      <c r="D161" s="58"/>
    </row>
    <row r="162" spans="1:4">
      <c r="A162" s="56" t="s">
        <v>11</v>
      </c>
      <c r="B162" s="221" t="s">
        <v>75</v>
      </c>
      <c r="C162" s="221"/>
      <c r="D162" s="58"/>
    </row>
    <row r="163" spans="1:4">
      <c r="A163" s="56"/>
      <c r="B163" s="228"/>
      <c r="C163" s="229"/>
      <c r="D163" s="58"/>
    </row>
    <row r="164" spans="1:4">
      <c r="A164" s="215" t="s">
        <v>59</v>
      </c>
      <c r="B164" s="215"/>
      <c r="C164" s="215"/>
      <c r="D164" s="72">
        <f>SUM(D159:D163)</f>
        <v>0</v>
      </c>
    </row>
    <row r="166" spans="1:4" ht="16.5" thickBot="1"/>
    <row r="167" spans="1:4" ht="17.25" thickTop="1" thickBot="1">
      <c r="A167" s="230" t="s">
        <v>136</v>
      </c>
      <c r="B167" s="231"/>
      <c r="C167" s="12" t="s">
        <v>86</v>
      </c>
      <c r="D167" s="61">
        <f>D36</f>
        <v>0</v>
      </c>
    </row>
    <row r="168" spans="1:4" ht="17.25" thickTop="1" thickBot="1">
      <c r="A168" s="232"/>
      <c r="B168" s="233"/>
      <c r="C168" s="12" t="s">
        <v>109</v>
      </c>
      <c r="D168" s="61">
        <f>D100</f>
        <v>0</v>
      </c>
    </row>
    <row r="169" spans="1:4" ht="17.25" thickTop="1" thickBot="1">
      <c r="A169" s="232"/>
      <c r="B169" s="233"/>
      <c r="C169" s="12" t="s">
        <v>89</v>
      </c>
      <c r="D169" s="61">
        <f>D116</f>
        <v>0</v>
      </c>
    </row>
    <row r="170" spans="1:4" ht="17.25" thickTop="1" thickBot="1">
      <c r="A170" s="232"/>
      <c r="B170" s="233"/>
      <c r="C170" s="12" t="s">
        <v>110</v>
      </c>
      <c r="D170" s="61">
        <f>D150</f>
        <v>0</v>
      </c>
    </row>
    <row r="171" spans="1:4" ht="17.25" thickTop="1" thickBot="1">
      <c r="A171" s="232"/>
      <c r="B171" s="233"/>
      <c r="C171" s="12" t="s">
        <v>111</v>
      </c>
      <c r="D171" s="61">
        <f>D164</f>
        <v>0</v>
      </c>
    </row>
    <row r="172" spans="1:4" ht="19.5" thickTop="1" thickBot="1">
      <c r="A172" s="234"/>
      <c r="B172" s="235"/>
      <c r="C172" s="31" t="s">
        <v>90</v>
      </c>
      <c r="D172" s="61">
        <f>SUM(D167:D171)</f>
        <v>0</v>
      </c>
    </row>
    <row r="173" spans="1:4" ht="17.25" thickTop="1" thickBot="1">
      <c r="A173" s="231" t="s">
        <v>135</v>
      </c>
      <c r="B173" s="236"/>
      <c r="C173" s="12" t="s">
        <v>86</v>
      </c>
      <c r="D173" s="61">
        <f>D42</f>
        <v>0</v>
      </c>
    </row>
    <row r="174" spans="1:4" ht="17.25" thickTop="1" thickBot="1">
      <c r="A174" s="233"/>
      <c r="B174" s="237"/>
      <c r="C174" s="12" t="s">
        <v>109</v>
      </c>
      <c r="D174" s="61">
        <f>D168</f>
        <v>0</v>
      </c>
    </row>
    <row r="175" spans="1:4" ht="17.25" thickTop="1" thickBot="1">
      <c r="A175" s="233"/>
      <c r="B175" s="237"/>
      <c r="C175" s="12" t="s">
        <v>89</v>
      </c>
      <c r="D175" s="61">
        <f>D169</f>
        <v>0</v>
      </c>
    </row>
    <row r="176" spans="1:4" ht="17.25" thickTop="1" thickBot="1">
      <c r="A176" s="233"/>
      <c r="B176" s="237"/>
      <c r="C176" s="12" t="s">
        <v>110</v>
      </c>
      <c r="D176" s="61">
        <f>D170</f>
        <v>0</v>
      </c>
    </row>
    <row r="177" spans="1:5" ht="17.25" thickTop="1" thickBot="1">
      <c r="A177" s="233"/>
      <c r="B177" s="237"/>
      <c r="C177" s="12" t="s">
        <v>111</v>
      </c>
      <c r="D177" s="61">
        <f>D171</f>
        <v>0</v>
      </c>
    </row>
    <row r="178" spans="1:5" ht="24" thickTop="1" thickBot="1">
      <c r="A178" s="233"/>
      <c r="B178" s="237"/>
      <c r="C178" s="41" t="s">
        <v>112</v>
      </c>
      <c r="D178" s="61">
        <f>D184</f>
        <v>0</v>
      </c>
    </row>
    <row r="179" spans="1:5" ht="19.5" thickTop="1" thickBot="1">
      <c r="A179" s="233"/>
      <c r="B179" s="237"/>
      <c r="C179" s="31" t="s">
        <v>90</v>
      </c>
      <c r="D179" s="42">
        <f>SUM(D173:D178)</f>
        <v>0</v>
      </c>
    </row>
    <row r="180" spans="1:5" ht="16.5" thickTop="1"/>
    <row r="181" spans="1:5">
      <c r="A181" s="210" t="s">
        <v>113</v>
      </c>
      <c r="B181" s="210"/>
      <c r="C181" s="210"/>
      <c r="D181" s="210"/>
    </row>
    <row r="183" spans="1:5">
      <c r="A183" s="128">
        <v>6</v>
      </c>
      <c r="B183" s="128" t="s">
        <v>114</v>
      </c>
      <c r="C183" s="128" t="s">
        <v>35</v>
      </c>
      <c r="D183" s="128" t="s">
        <v>36</v>
      </c>
    </row>
    <row r="184" spans="1:5">
      <c r="A184" s="43" t="s">
        <v>5</v>
      </c>
      <c r="B184" s="44" t="s">
        <v>115</v>
      </c>
      <c r="C184" s="76">
        <v>0</v>
      </c>
      <c r="D184" s="81">
        <f>IF(C184&gt;5%,"PERCENTUAL MÁXIMO ULTRAPASSADO",ROUND(+D172*C184,2))</f>
        <v>0</v>
      </c>
    </row>
    <row r="185" spans="1:5" ht="32.25" customHeight="1">
      <c r="A185" s="43" t="s">
        <v>7</v>
      </c>
      <c r="B185" s="44" t="s">
        <v>116</v>
      </c>
      <c r="C185" s="76">
        <v>0</v>
      </c>
      <c r="D185" s="81">
        <f>IF(C185&gt;6.79%,"PERCENTUAL MÁXIMO ULTRAPASSADO)",ROUND(C185*(D179),2))</f>
        <v>0</v>
      </c>
    </row>
    <row r="186" spans="1:5">
      <c r="A186" s="238" t="s">
        <v>117</v>
      </c>
      <c r="B186" s="238"/>
      <c r="C186" s="238"/>
      <c r="D186" s="45">
        <f>D172+D184+D185</f>
        <v>0</v>
      </c>
    </row>
    <row r="187" spans="1:5">
      <c r="A187" s="238" t="s">
        <v>118</v>
      </c>
      <c r="B187" s="238"/>
      <c r="C187" s="238"/>
      <c r="D187" s="45">
        <f>ROUND(D186/(1-C195),2)</f>
        <v>0</v>
      </c>
    </row>
    <row r="188" spans="1:5">
      <c r="A188" s="43" t="s">
        <v>9</v>
      </c>
      <c r="B188" s="239" t="s">
        <v>119</v>
      </c>
      <c r="C188" s="239"/>
      <c r="D188" s="239"/>
    </row>
    <row r="189" spans="1:5">
      <c r="A189" s="44"/>
      <c r="B189" s="227" t="s">
        <v>120</v>
      </c>
      <c r="C189" s="227"/>
      <c r="D189" s="227"/>
      <c r="E189" s="66"/>
    </row>
    <row r="190" spans="1:5">
      <c r="A190" s="44"/>
      <c r="B190" s="46" t="s">
        <v>121</v>
      </c>
      <c r="C190" s="77">
        <v>0</v>
      </c>
      <c r="D190" s="15">
        <f>ROUND($D$187*C190,2)</f>
        <v>0</v>
      </c>
    </row>
    <row r="191" spans="1:5">
      <c r="A191" s="44"/>
      <c r="B191" s="46" t="s">
        <v>122</v>
      </c>
      <c r="C191" s="77">
        <v>0</v>
      </c>
      <c r="D191" s="15">
        <f>ROUND($D$187*C191,2)</f>
        <v>0</v>
      </c>
    </row>
    <row r="192" spans="1:5">
      <c r="A192" s="44"/>
      <c r="B192" s="227" t="s">
        <v>123</v>
      </c>
      <c r="C192" s="227"/>
      <c r="D192" s="227"/>
    </row>
    <row r="193" spans="1:4">
      <c r="A193" s="44"/>
      <c r="B193" s="227" t="s">
        <v>124</v>
      </c>
      <c r="C193" s="227"/>
      <c r="D193" s="227"/>
    </row>
    <row r="194" spans="1:4">
      <c r="A194" s="44"/>
      <c r="B194" s="46" t="s">
        <v>125</v>
      </c>
      <c r="C194" s="78">
        <v>0</v>
      </c>
      <c r="D194" s="15">
        <f>ROUND($D$187*C194,2)</f>
        <v>0</v>
      </c>
    </row>
    <row r="195" spans="1:4">
      <c r="A195" s="44"/>
      <c r="B195" s="47" t="s">
        <v>126</v>
      </c>
      <c r="C195" s="48">
        <f>C190+C191+C194</f>
        <v>0</v>
      </c>
      <c r="D195" s="49">
        <f>D190+D191+D194</f>
        <v>0</v>
      </c>
    </row>
    <row r="196" spans="1:4">
      <c r="A196" s="240" t="s">
        <v>38</v>
      </c>
      <c r="B196" s="240"/>
      <c r="C196" s="240"/>
      <c r="D196" s="49">
        <f>D195+D185+D184</f>
        <v>0</v>
      </c>
    </row>
    <row r="200" spans="1:4">
      <c r="A200" s="210" t="s">
        <v>127</v>
      </c>
      <c r="B200" s="210"/>
      <c r="C200" s="210"/>
      <c r="D200" s="210"/>
    </row>
    <row r="202" spans="1:4">
      <c r="A202" s="215" t="s">
        <v>128</v>
      </c>
      <c r="B202" s="215"/>
      <c r="C202" s="215"/>
      <c r="D202" s="128" t="s">
        <v>36</v>
      </c>
    </row>
    <row r="203" spans="1:4">
      <c r="A203" s="128" t="s">
        <v>5</v>
      </c>
      <c r="B203" s="216" t="s">
        <v>32</v>
      </c>
      <c r="C203" s="216"/>
      <c r="D203" s="25">
        <f>D36</f>
        <v>0</v>
      </c>
    </row>
    <row r="204" spans="1:4">
      <c r="A204" s="128" t="s">
        <v>7</v>
      </c>
      <c r="B204" s="216" t="s">
        <v>129</v>
      </c>
      <c r="C204" s="216"/>
      <c r="D204" s="25">
        <f>D100</f>
        <v>0</v>
      </c>
    </row>
    <row r="205" spans="1:4">
      <c r="A205" s="128" t="s">
        <v>9</v>
      </c>
      <c r="B205" s="216" t="s">
        <v>80</v>
      </c>
      <c r="C205" s="216"/>
      <c r="D205" s="25">
        <f>D116</f>
        <v>0</v>
      </c>
    </row>
    <row r="206" spans="1:4">
      <c r="A206" s="128" t="s">
        <v>11</v>
      </c>
      <c r="B206" s="216" t="s">
        <v>91</v>
      </c>
      <c r="C206" s="216"/>
      <c r="D206" s="25">
        <f>D170</f>
        <v>0</v>
      </c>
    </row>
    <row r="207" spans="1:4">
      <c r="A207" s="128" t="s">
        <v>13</v>
      </c>
      <c r="B207" s="216" t="s">
        <v>104</v>
      </c>
      <c r="C207" s="216"/>
      <c r="D207" s="25">
        <f>D164</f>
        <v>0</v>
      </c>
    </row>
    <row r="208" spans="1:4">
      <c r="A208" s="215" t="s">
        <v>130</v>
      </c>
      <c r="B208" s="215"/>
      <c r="C208" s="215"/>
      <c r="D208" s="29">
        <f>SUM(D203:D207)</f>
        <v>0</v>
      </c>
    </row>
    <row r="209" spans="1:4">
      <c r="A209" s="128" t="s">
        <v>15</v>
      </c>
      <c r="B209" s="216" t="s">
        <v>131</v>
      </c>
      <c r="C209" s="216"/>
      <c r="D209" s="25">
        <f>D196</f>
        <v>0</v>
      </c>
    </row>
    <row r="210" spans="1:4">
      <c r="A210" s="215" t="s">
        <v>132</v>
      </c>
      <c r="B210" s="215"/>
      <c r="C210" s="215"/>
      <c r="D210" s="29">
        <f>ROUND(D208+D209,2)</f>
        <v>0</v>
      </c>
    </row>
    <row r="212" spans="1:4">
      <c r="D212" s="50"/>
    </row>
  </sheetData>
  <sheetProtection algorithmName="SHA-512" hashValue="5Ai3xruTWsBsdwH3BbH/fgQwCjRhbOqu/FVTkE5efqapgfjYU73VQYdx2tihB9s+0InUsG9Dm4IfF+lNGNySlg==" saltValue="s9KKka5piFskiAlSCTyG0g==" spinCount="100000" sheet="1" objects="1" scenarios="1" insertRows="0"/>
  <mergeCells count="96">
    <mergeCell ref="A210:C210"/>
    <mergeCell ref="B193:D193"/>
    <mergeCell ref="A196:C196"/>
    <mergeCell ref="A200:D200"/>
    <mergeCell ref="A202:C202"/>
    <mergeCell ref="B203:C203"/>
    <mergeCell ref="B204:C204"/>
    <mergeCell ref="B205:C205"/>
    <mergeCell ref="B206:C206"/>
    <mergeCell ref="B207:C207"/>
    <mergeCell ref="A208:C208"/>
    <mergeCell ref="B209:C209"/>
    <mergeCell ref="B192:D192"/>
    <mergeCell ref="B161:C161"/>
    <mergeCell ref="B162:C162"/>
    <mergeCell ref="B163:C163"/>
    <mergeCell ref="A164:C164"/>
    <mergeCell ref="A167:B172"/>
    <mergeCell ref="A173:B179"/>
    <mergeCell ref="A181:D181"/>
    <mergeCell ref="A186:C186"/>
    <mergeCell ref="A187:C187"/>
    <mergeCell ref="B188:D188"/>
    <mergeCell ref="B189:D189"/>
    <mergeCell ref="B160:C160"/>
    <mergeCell ref="A139:D139"/>
    <mergeCell ref="A143:C143"/>
    <mergeCell ref="A145:D145"/>
    <mergeCell ref="B147:C147"/>
    <mergeCell ref="B148:C148"/>
    <mergeCell ref="B149:C149"/>
    <mergeCell ref="A150:C150"/>
    <mergeCell ref="A153:D154"/>
    <mergeCell ref="A156:D156"/>
    <mergeCell ref="B158:C158"/>
    <mergeCell ref="B159:C159"/>
    <mergeCell ref="A137:B137"/>
    <mergeCell ref="B96:C96"/>
    <mergeCell ref="B97:C97"/>
    <mergeCell ref="B98:C98"/>
    <mergeCell ref="B99:C99"/>
    <mergeCell ref="A100:C100"/>
    <mergeCell ref="A103:B105"/>
    <mergeCell ref="A107:D107"/>
    <mergeCell ref="A116:C116"/>
    <mergeCell ref="A119:B123"/>
    <mergeCell ref="A125:D125"/>
    <mergeCell ref="A127:D127"/>
    <mergeCell ref="B95:C95"/>
    <mergeCell ref="B78:C78"/>
    <mergeCell ref="B79:C79"/>
    <mergeCell ref="B80:C80"/>
    <mergeCell ref="B81:C81"/>
    <mergeCell ref="B82:C82"/>
    <mergeCell ref="A83:C83"/>
    <mergeCell ref="A86:D86"/>
    <mergeCell ref="B88:C88"/>
    <mergeCell ref="B89:C89"/>
    <mergeCell ref="A90:C90"/>
    <mergeCell ref="A93:D93"/>
    <mergeCell ref="B77:C77"/>
    <mergeCell ref="A41:B42"/>
    <mergeCell ref="A44:D44"/>
    <mergeCell ref="A50:C50"/>
    <mergeCell ref="A53:B55"/>
    <mergeCell ref="A57:D57"/>
    <mergeCell ref="A68:B68"/>
    <mergeCell ref="A71:D71"/>
    <mergeCell ref="B73:C73"/>
    <mergeCell ref="B74:C74"/>
    <mergeCell ref="B75:C75"/>
    <mergeCell ref="B76:C76"/>
    <mergeCell ref="A39:D39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A28:D28"/>
    <mergeCell ref="A36:B36"/>
    <mergeCell ref="C16:D16"/>
    <mergeCell ref="A1:E1"/>
    <mergeCell ref="A2:D2"/>
    <mergeCell ref="A4:D4"/>
    <mergeCell ref="A6:D6"/>
    <mergeCell ref="A8:D8"/>
    <mergeCell ref="A9:D9"/>
    <mergeCell ref="A10:D10"/>
    <mergeCell ref="A11:D11"/>
    <mergeCell ref="C13:D13"/>
    <mergeCell ref="C14:D14"/>
    <mergeCell ref="C15:D15"/>
  </mergeCells>
  <pageMargins left="0.51181102362204722" right="0.51181102362204722" top="0.78740157480314965" bottom="0.78740157480314965" header="0.31496062992125984" footer="0.31496062992125984"/>
  <pageSetup paperSize="9" scale="65" orientation="portrait" r:id="rId1"/>
  <rowBreaks count="3" manualBreakCount="3">
    <brk id="69" max="3" man="1"/>
    <brk id="137" max="3" man="1"/>
    <brk id="197" max="3" man="1"/>
  </rowBreaks>
  <colBreaks count="1" manualBreakCount="1">
    <brk id="4" min="7" max="192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0"/>
  <sheetViews>
    <sheetView workbookViewId="0">
      <selection activeCell="A9" sqref="A9:H9"/>
    </sheetView>
  </sheetViews>
  <sheetFormatPr defaultRowHeight="15"/>
  <cols>
    <col min="5" max="5" width="29.7109375" customWidth="1"/>
    <col min="6" max="6" width="22.140625" bestFit="1" customWidth="1"/>
    <col min="7" max="7" width="12.5703125" bestFit="1" customWidth="1"/>
    <col min="8" max="8" width="14.42578125" bestFit="1" customWidth="1"/>
    <col min="9" max="9" width="15.85546875" bestFit="1" customWidth="1"/>
  </cols>
  <sheetData>
    <row r="2" spans="1:9" ht="15.75">
      <c r="A2" s="247" t="s">
        <v>347</v>
      </c>
      <c r="B2" s="248"/>
      <c r="C2" s="248"/>
      <c r="D2" s="248"/>
      <c r="E2" s="248"/>
      <c r="F2" s="248"/>
      <c r="G2" s="248"/>
      <c r="H2" s="248"/>
      <c r="I2" s="249"/>
    </row>
    <row r="3" spans="1:9" ht="15.75">
      <c r="A3" s="130" t="s">
        <v>160</v>
      </c>
      <c r="B3" s="250" t="s">
        <v>161</v>
      </c>
      <c r="C3" s="250"/>
      <c r="D3" s="250"/>
      <c r="E3" s="250"/>
      <c r="F3" s="130" t="s">
        <v>270</v>
      </c>
      <c r="G3" s="86" t="s">
        <v>269</v>
      </c>
      <c r="H3" s="87" t="s">
        <v>162</v>
      </c>
      <c r="I3" s="87" t="s">
        <v>163</v>
      </c>
    </row>
    <row r="4" spans="1:9" ht="34.5" customHeight="1">
      <c r="A4" s="88">
        <v>1</v>
      </c>
      <c r="B4" s="251" t="s">
        <v>348</v>
      </c>
      <c r="C4" s="252"/>
      <c r="D4" s="252"/>
      <c r="E4" s="252"/>
      <c r="F4" s="89" t="s">
        <v>164</v>
      </c>
      <c r="G4" s="144">
        <v>4</v>
      </c>
      <c r="H4" s="145">
        <v>0</v>
      </c>
      <c r="I4" s="145">
        <f t="shared" ref="I4:I8" si="0">H4*G4</f>
        <v>0</v>
      </c>
    </row>
    <row r="5" spans="1:9" ht="30" customHeight="1">
      <c r="A5" s="88">
        <v>2</v>
      </c>
      <c r="B5" s="241" t="s">
        <v>349</v>
      </c>
      <c r="C5" s="253"/>
      <c r="D5" s="253"/>
      <c r="E5" s="254"/>
      <c r="F5" s="89" t="s">
        <v>164</v>
      </c>
      <c r="G5" s="144">
        <v>4</v>
      </c>
      <c r="H5" s="145">
        <v>0</v>
      </c>
      <c r="I5" s="145">
        <f t="shared" si="0"/>
        <v>0</v>
      </c>
    </row>
    <row r="6" spans="1:9" ht="15.75">
      <c r="A6" s="88">
        <v>3</v>
      </c>
      <c r="B6" s="241" t="s">
        <v>350</v>
      </c>
      <c r="C6" s="255"/>
      <c r="D6" s="255"/>
      <c r="E6" s="256"/>
      <c r="F6" s="89" t="s">
        <v>165</v>
      </c>
      <c r="G6" s="144">
        <v>2</v>
      </c>
      <c r="H6" s="145">
        <v>0</v>
      </c>
      <c r="I6" s="145">
        <f t="shared" si="0"/>
        <v>0</v>
      </c>
    </row>
    <row r="7" spans="1:9" ht="15.75">
      <c r="A7" s="88">
        <v>4</v>
      </c>
      <c r="B7" s="241" t="s">
        <v>351</v>
      </c>
      <c r="C7" s="255"/>
      <c r="D7" s="255"/>
      <c r="E7" s="256"/>
      <c r="F7" s="89" t="s">
        <v>165</v>
      </c>
      <c r="G7" s="144">
        <v>4</v>
      </c>
      <c r="H7" s="145">
        <v>0</v>
      </c>
      <c r="I7" s="145">
        <f t="shared" si="0"/>
        <v>0</v>
      </c>
    </row>
    <row r="8" spans="1:9" ht="33.75" customHeight="1">
      <c r="A8" s="88">
        <v>5</v>
      </c>
      <c r="B8" s="241" t="s">
        <v>352</v>
      </c>
      <c r="C8" s="242"/>
      <c r="D8" s="242"/>
      <c r="E8" s="243"/>
      <c r="F8" s="89" t="s">
        <v>164</v>
      </c>
      <c r="G8" s="144">
        <v>1</v>
      </c>
      <c r="H8" s="145">
        <v>0</v>
      </c>
      <c r="I8" s="145">
        <f t="shared" si="0"/>
        <v>0</v>
      </c>
    </row>
    <row r="9" spans="1:9" ht="15.75">
      <c r="A9" s="244" t="s">
        <v>166</v>
      </c>
      <c r="B9" s="245"/>
      <c r="C9" s="245"/>
      <c r="D9" s="245"/>
      <c r="E9" s="245"/>
      <c r="F9" s="245"/>
      <c r="G9" s="245"/>
      <c r="H9" s="246"/>
      <c r="I9" s="91">
        <f>SUM(I4:I8)</f>
        <v>0</v>
      </c>
    </row>
    <row r="10" spans="1:9" ht="15.75">
      <c r="A10" s="244" t="s">
        <v>167</v>
      </c>
      <c r="B10" s="245"/>
      <c r="C10" s="245"/>
      <c r="D10" s="245"/>
      <c r="E10" s="245"/>
      <c r="F10" s="245"/>
      <c r="G10" s="245"/>
      <c r="H10" s="246"/>
      <c r="I10" s="91">
        <f>I9/12</f>
        <v>0</v>
      </c>
    </row>
  </sheetData>
  <mergeCells count="9">
    <mergeCell ref="B8:E8"/>
    <mergeCell ref="A9:H9"/>
    <mergeCell ref="A10:H10"/>
    <mergeCell ref="A2:I2"/>
    <mergeCell ref="B3:E3"/>
    <mergeCell ref="B4:E4"/>
    <mergeCell ref="B5:E5"/>
    <mergeCell ref="B6:E6"/>
    <mergeCell ref="B7:E7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2"/>
  <sheetViews>
    <sheetView showGridLines="0" topLeftCell="A27" zoomScale="85" zoomScaleNormal="85" workbookViewId="0">
      <selection activeCell="C195" sqref="C195"/>
    </sheetView>
  </sheetViews>
  <sheetFormatPr defaultColWidth="0" defaultRowHeight="15.75"/>
  <cols>
    <col min="1" max="1" width="9.140625" style="5" customWidth="1"/>
    <col min="2" max="2" width="72.140625" style="5" customWidth="1"/>
    <col min="3" max="3" width="18" style="5" customWidth="1"/>
    <col min="4" max="4" width="40.85546875" style="5" customWidth="1"/>
    <col min="5" max="5" width="7.85546875" style="62" customWidth="1"/>
    <col min="6" max="6" width="12" style="1" hidden="1" customWidth="1"/>
    <col min="7" max="7" width="15.140625" style="1" hidden="1" customWidth="1"/>
    <col min="8" max="16384" width="14" style="1" hidden="1"/>
  </cols>
  <sheetData>
    <row r="1" spans="1:6" ht="15.75" customHeight="1">
      <c r="A1" s="205"/>
      <c r="B1" s="205"/>
      <c r="C1" s="205"/>
      <c r="D1" s="205"/>
      <c r="E1" s="205"/>
    </row>
    <row r="2" spans="1:6" ht="57" customHeight="1">
      <c r="A2" s="206" t="s">
        <v>147</v>
      </c>
      <c r="B2" s="206"/>
      <c r="C2" s="206"/>
      <c r="D2" s="206"/>
    </row>
    <row r="3" spans="1:6" ht="18.75" customHeight="1">
      <c r="A3" s="84"/>
      <c r="B3" s="84"/>
      <c r="C3" s="84"/>
      <c r="D3" s="84"/>
    </row>
    <row r="4" spans="1:6" ht="57" customHeight="1">
      <c r="A4" s="205" t="s">
        <v>146</v>
      </c>
      <c r="B4" s="205"/>
      <c r="C4" s="205"/>
      <c r="D4" s="205"/>
    </row>
    <row r="5" spans="1:6" ht="17.25" customHeight="1">
      <c r="A5" s="84"/>
      <c r="B5" s="84"/>
      <c r="C5" s="84"/>
      <c r="D5" s="84"/>
    </row>
    <row r="6" spans="1:6">
      <c r="A6" s="207" t="s">
        <v>148</v>
      </c>
      <c r="B6" s="207"/>
      <c r="C6" s="207"/>
      <c r="D6" s="207"/>
    </row>
    <row r="8" spans="1:6" ht="23.25">
      <c r="A8" s="208" t="s">
        <v>0</v>
      </c>
      <c r="B8" s="208"/>
      <c r="C8" s="208"/>
      <c r="D8" s="208"/>
    </row>
    <row r="9" spans="1:6" ht="23.25">
      <c r="A9" s="208" t="s">
        <v>1</v>
      </c>
      <c r="B9" s="208"/>
      <c r="C9" s="208"/>
      <c r="D9" s="208"/>
    </row>
    <row r="10" spans="1:6">
      <c r="A10" s="209"/>
      <c r="B10" s="209"/>
      <c r="C10" s="209"/>
      <c r="D10" s="209"/>
    </row>
    <row r="11" spans="1:6">
      <c r="A11" s="210" t="s">
        <v>2</v>
      </c>
      <c r="B11" s="210"/>
      <c r="C11" s="210"/>
      <c r="D11" s="210"/>
      <c r="F11" s="1" t="s">
        <v>3</v>
      </c>
    </row>
    <row r="12" spans="1:6">
      <c r="A12" s="2"/>
      <c r="B12" s="2"/>
      <c r="C12" s="2"/>
      <c r="D12" s="2"/>
      <c r="F12" s="1" t="s">
        <v>4</v>
      </c>
    </row>
    <row r="13" spans="1:6">
      <c r="A13" s="82" t="s">
        <v>5</v>
      </c>
      <c r="B13" s="3" t="s">
        <v>6</v>
      </c>
      <c r="C13" s="204" t="s">
        <v>265</v>
      </c>
      <c r="D13" s="204"/>
      <c r="E13" s="63"/>
    </row>
    <row r="14" spans="1:6">
      <c r="A14" s="82" t="s">
        <v>7</v>
      </c>
      <c r="B14" s="3" t="s">
        <v>8</v>
      </c>
      <c r="C14" s="204" t="s">
        <v>149</v>
      </c>
      <c r="D14" s="204"/>
      <c r="E14" s="63"/>
    </row>
    <row r="15" spans="1:6">
      <c r="A15" s="82" t="s">
        <v>9</v>
      </c>
      <c r="B15" s="3" t="s">
        <v>10</v>
      </c>
      <c r="C15" s="211" t="s">
        <v>150</v>
      </c>
      <c r="D15" s="211"/>
      <c r="E15" s="63"/>
    </row>
    <row r="16" spans="1:6">
      <c r="A16" s="82" t="s">
        <v>11</v>
      </c>
      <c r="B16" s="3" t="s">
        <v>12</v>
      </c>
      <c r="C16" s="204" t="s">
        <v>151</v>
      </c>
      <c r="D16" s="204"/>
      <c r="E16" s="63"/>
    </row>
    <row r="17" spans="1:6">
      <c r="A17" s="82" t="s">
        <v>13</v>
      </c>
      <c r="B17" s="4" t="s">
        <v>14</v>
      </c>
      <c r="C17" s="212">
        <v>24</v>
      </c>
      <c r="D17" s="212"/>
      <c r="E17" s="64"/>
    </row>
    <row r="18" spans="1:6">
      <c r="A18" s="82" t="s">
        <v>15</v>
      </c>
      <c r="B18" s="4" t="s">
        <v>16</v>
      </c>
      <c r="C18" s="213" t="s">
        <v>353</v>
      </c>
      <c r="D18" s="212"/>
      <c r="E18" s="64"/>
    </row>
    <row r="19" spans="1:6">
      <c r="A19" s="82" t="s">
        <v>17</v>
      </c>
      <c r="B19" s="4" t="s">
        <v>18</v>
      </c>
      <c r="C19" s="204" t="s">
        <v>152</v>
      </c>
      <c r="D19" s="204"/>
      <c r="E19" s="64"/>
    </row>
    <row r="20" spans="1:6">
      <c r="A20" s="82" t="s">
        <v>19</v>
      </c>
      <c r="B20" s="3" t="s">
        <v>20</v>
      </c>
      <c r="C20" s="204" t="s">
        <v>153</v>
      </c>
      <c r="D20" s="204"/>
      <c r="E20" s="64"/>
    </row>
    <row r="21" spans="1:6">
      <c r="A21" s="82" t="s">
        <v>21</v>
      </c>
      <c r="B21" s="3" t="s">
        <v>22</v>
      </c>
      <c r="C21" s="214">
        <v>0</v>
      </c>
      <c r="D21" s="214"/>
      <c r="E21" s="64"/>
    </row>
    <row r="22" spans="1:6">
      <c r="A22" s="82" t="s">
        <v>23</v>
      </c>
      <c r="B22" s="3" t="s">
        <v>24</v>
      </c>
      <c r="C22" s="212" t="s">
        <v>154</v>
      </c>
      <c r="D22" s="212"/>
      <c r="E22" s="64"/>
    </row>
    <row r="23" spans="1:6">
      <c r="A23" s="82" t="s">
        <v>25</v>
      </c>
      <c r="B23" s="3" t="s">
        <v>26</v>
      </c>
      <c r="C23" s="204" t="s">
        <v>268</v>
      </c>
      <c r="D23" s="204"/>
      <c r="E23" s="64"/>
    </row>
    <row r="24" spans="1:6">
      <c r="A24" s="82" t="s">
        <v>27</v>
      </c>
      <c r="B24" s="3" t="s">
        <v>28</v>
      </c>
      <c r="C24" s="212" t="s">
        <v>155</v>
      </c>
      <c r="D24" s="212"/>
      <c r="E24" s="64"/>
    </row>
    <row r="25" spans="1:6">
      <c r="A25" s="82" t="s">
        <v>29</v>
      </c>
      <c r="B25" s="3" t="s">
        <v>30</v>
      </c>
      <c r="C25" s="211">
        <v>45292</v>
      </c>
      <c r="D25" s="211"/>
      <c r="E25" s="64"/>
    </row>
    <row r="27" spans="1:6">
      <c r="F27" s="1" t="s">
        <v>31</v>
      </c>
    </row>
    <row r="28" spans="1:6">
      <c r="A28" s="210" t="s">
        <v>32</v>
      </c>
      <c r="B28" s="210"/>
      <c r="C28" s="210"/>
      <c r="D28" s="210"/>
      <c r="F28" s="1" t="s">
        <v>33</v>
      </c>
    </row>
    <row r="30" spans="1:6">
      <c r="A30" s="82">
        <v>1</v>
      </c>
      <c r="B30" s="82" t="s">
        <v>34</v>
      </c>
      <c r="C30" s="82" t="s">
        <v>35</v>
      </c>
      <c r="D30" s="82" t="s">
        <v>36</v>
      </c>
    </row>
    <row r="31" spans="1:6">
      <c r="A31" s="6" t="s">
        <v>5</v>
      </c>
      <c r="B31" s="3" t="s">
        <v>37</v>
      </c>
      <c r="C31" s="7"/>
      <c r="D31" s="8">
        <f>C21</f>
        <v>0</v>
      </c>
    </row>
    <row r="32" spans="1:6">
      <c r="A32" s="56" t="s">
        <v>7</v>
      </c>
      <c r="B32" s="52" t="s">
        <v>156</v>
      </c>
      <c r="C32" s="53"/>
      <c r="D32" s="54">
        <v>0</v>
      </c>
    </row>
    <row r="33" spans="1:4">
      <c r="A33" s="56"/>
      <c r="B33" s="52"/>
      <c r="C33" s="53"/>
      <c r="D33" s="55"/>
    </row>
    <row r="34" spans="1:4">
      <c r="A34" s="56"/>
      <c r="B34" s="52"/>
      <c r="C34" s="53"/>
      <c r="D34" s="54"/>
    </row>
    <row r="35" spans="1:4">
      <c r="A35" s="56"/>
      <c r="B35" s="52"/>
      <c r="C35" s="53"/>
      <c r="D35" s="54"/>
    </row>
    <row r="36" spans="1:4">
      <c r="A36" s="215" t="s">
        <v>38</v>
      </c>
      <c r="B36" s="215"/>
      <c r="C36" s="83"/>
      <c r="D36" s="10">
        <f>SUM(D31:D35)</f>
        <v>0</v>
      </c>
    </row>
    <row r="39" spans="1:4">
      <c r="A39" s="210" t="s">
        <v>39</v>
      </c>
      <c r="B39" s="210"/>
      <c r="C39" s="210"/>
      <c r="D39" s="210"/>
    </row>
    <row r="40" spans="1:4" ht="16.5" thickBot="1">
      <c r="A40" s="11"/>
    </row>
    <row r="41" spans="1:4" ht="17.25" thickTop="1" thickBot="1">
      <c r="A41" s="217" t="s">
        <v>141</v>
      </c>
      <c r="B41" s="217"/>
      <c r="C41" s="12" t="s">
        <v>40</v>
      </c>
      <c r="D41" s="60">
        <f>D36</f>
        <v>0</v>
      </c>
    </row>
    <row r="42" spans="1:4" ht="19.5" thickTop="1" thickBot="1">
      <c r="A42" s="218"/>
      <c r="B42" s="218"/>
      <c r="C42" s="13" t="s">
        <v>41</v>
      </c>
      <c r="D42" s="61">
        <f>SUM(D41:D41)</f>
        <v>0</v>
      </c>
    </row>
    <row r="43" spans="1:4" ht="16.5" thickTop="1">
      <c r="A43" s="11"/>
    </row>
    <row r="44" spans="1:4">
      <c r="A44" s="219" t="s">
        <v>42</v>
      </c>
      <c r="B44" s="219"/>
      <c r="C44" s="219"/>
      <c r="D44" s="219"/>
    </row>
    <row r="46" spans="1:4">
      <c r="A46" s="82" t="s">
        <v>43</v>
      </c>
      <c r="B46" s="82" t="s">
        <v>44</v>
      </c>
      <c r="C46" s="82" t="s">
        <v>35</v>
      </c>
      <c r="D46" s="82" t="s">
        <v>36</v>
      </c>
    </row>
    <row r="47" spans="1:4">
      <c r="A47" s="6" t="s">
        <v>5</v>
      </c>
      <c r="B47" s="3" t="s">
        <v>45</v>
      </c>
      <c r="C47" s="14">
        <f>1/12</f>
        <v>8.3333333333333329E-2</v>
      </c>
      <c r="D47" s="15">
        <f>ROUND($D$42*C47,2)</f>
        <v>0</v>
      </c>
    </row>
    <row r="48" spans="1:4">
      <c r="A48" s="6" t="s">
        <v>7</v>
      </c>
      <c r="B48" s="3" t="s">
        <v>46</v>
      </c>
      <c r="C48" s="16">
        <f>1/12</f>
        <v>8.3333333333333329E-2</v>
      </c>
      <c r="D48" s="15">
        <f>ROUND($D$42*C48,2)</f>
        <v>0</v>
      </c>
    </row>
    <row r="49" spans="1:4">
      <c r="A49" s="6" t="s">
        <v>9</v>
      </c>
      <c r="B49" s="3" t="s">
        <v>47</v>
      </c>
      <c r="C49" s="17">
        <f>100%/3/12</f>
        <v>2.7777777777777776E-2</v>
      </c>
      <c r="D49" s="15">
        <f>ROUND($D$42*C49,2)</f>
        <v>0</v>
      </c>
    </row>
    <row r="50" spans="1:4">
      <c r="A50" s="215" t="s">
        <v>38</v>
      </c>
      <c r="B50" s="215"/>
      <c r="C50" s="215"/>
      <c r="D50" s="10">
        <f>SUM(D47:D49)</f>
        <v>0</v>
      </c>
    </row>
    <row r="51" spans="1:4">
      <c r="A51" s="18"/>
    </row>
    <row r="52" spans="1:4" ht="16.5" thickBot="1"/>
    <row r="53" spans="1:4" ht="17.25" thickTop="1" thickBot="1">
      <c r="A53" s="217" t="s">
        <v>140</v>
      </c>
      <c r="B53" s="217"/>
      <c r="C53" s="12" t="s">
        <v>40</v>
      </c>
      <c r="D53" s="60">
        <f>D36</f>
        <v>0</v>
      </c>
    </row>
    <row r="54" spans="1:4" ht="17.25" thickTop="1" thickBot="1">
      <c r="A54" s="218"/>
      <c r="B54" s="218"/>
      <c r="C54" s="12" t="s">
        <v>48</v>
      </c>
      <c r="D54" s="61">
        <f>D50</f>
        <v>0</v>
      </c>
    </row>
    <row r="55" spans="1:4" ht="19.5" thickTop="1" thickBot="1">
      <c r="A55" s="218"/>
      <c r="B55" s="218"/>
      <c r="C55" s="13" t="s">
        <v>41</v>
      </c>
      <c r="D55" s="61">
        <f>SUM(D53:D54)</f>
        <v>0</v>
      </c>
    </row>
    <row r="56" spans="1:4" ht="16.5" thickTop="1"/>
    <row r="57" spans="1:4">
      <c r="A57" s="220" t="s">
        <v>49</v>
      </c>
      <c r="B57" s="220"/>
      <c r="C57" s="220"/>
      <c r="D57" s="220"/>
    </row>
    <row r="59" spans="1:4">
      <c r="A59" s="82" t="s">
        <v>50</v>
      </c>
      <c r="B59" s="82" t="s">
        <v>51</v>
      </c>
      <c r="C59" s="82" t="s">
        <v>35</v>
      </c>
      <c r="D59" s="82" t="s">
        <v>36</v>
      </c>
    </row>
    <row r="60" spans="1:4">
      <c r="A60" s="6" t="s">
        <v>5</v>
      </c>
      <c r="B60" s="3" t="s">
        <v>52</v>
      </c>
      <c r="C60" s="19">
        <v>0.2</v>
      </c>
      <c r="D60" s="20">
        <f t="shared" ref="D60:D67" si="0">ROUND($D$55*C60,2)</f>
        <v>0</v>
      </c>
    </row>
    <row r="61" spans="1:4">
      <c r="A61" s="6" t="s">
        <v>7</v>
      </c>
      <c r="B61" s="3" t="s">
        <v>53</v>
      </c>
      <c r="C61" s="19">
        <v>2.5000000000000001E-2</v>
      </c>
      <c r="D61" s="20">
        <f t="shared" si="0"/>
        <v>0</v>
      </c>
    </row>
    <row r="62" spans="1:4">
      <c r="A62" s="6" t="s">
        <v>9</v>
      </c>
      <c r="B62" s="3" t="s">
        <v>144</v>
      </c>
      <c r="C62" s="75">
        <v>0</v>
      </c>
      <c r="D62" s="20">
        <f t="shared" si="0"/>
        <v>0</v>
      </c>
    </row>
    <row r="63" spans="1:4">
      <c r="A63" s="6" t="s">
        <v>11</v>
      </c>
      <c r="B63" s="3" t="s">
        <v>54</v>
      </c>
      <c r="C63" s="19">
        <v>1.4999999999999999E-2</v>
      </c>
      <c r="D63" s="20">
        <f t="shared" si="0"/>
        <v>0</v>
      </c>
    </row>
    <row r="64" spans="1:4">
      <c r="A64" s="6" t="s">
        <v>13</v>
      </c>
      <c r="B64" s="3" t="s">
        <v>55</v>
      </c>
      <c r="C64" s="19">
        <v>0.01</v>
      </c>
      <c r="D64" s="20">
        <f t="shared" si="0"/>
        <v>0</v>
      </c>
    </row>
    <row r="65" spans="1:5">
      <c r="A65" s="6" t="s">
        <v>15</v>
      </c>
      <c r="B65" s="3" t="s">
        <v>56</v>
      </c>
      <c r="C65" s="19">
        <v>6.0000000000000001E-3</v>
      </c>
      <c r="D65" s="20">
        <f t="shared" si="0"/>
        <v>0</v>
      </c>
    </row>
    <row r="66" spans="1:5">
      <c r="A66" s="6" t="s">
        <v>17</v>
      </c>
      <c r="B66" s="3" t="s">
        <v>57</v>
      </c>
      <c r="C66" s="19">
        <v>2E-3</v>
      </c>
      <c r="D66" s="20">
        <f t="shared" si="0"/>
        <v>0</v>
      </c>
    </row>
    <row r="67" spans="1:5">
      <c r="A67" s="6" t="s">
        <v>19</v>
      </c>
      <c r="B67" s="3" t="s">
        <v>58</v>
      </c>
      <c r="C67" s="21">
        <v>0.08</v>
      </c>
      <c r="D67" s="20">
        <f t="shared" si="0"/>
        <v>0</v>
      </c>
    </row>
    <row r="68" spans="1:5">
      <c r="A68" s="215" t="s">
        <v>59</v>
      </c>
      <c r="B68" s="215"/>
      <c r="C68" s="22">
        <f>SUM(C60:C67)</f>
        <v>0.33800000000000002</v>
      </c>
      <c r="D68" s="10">
        <f>SUM(D60:D67)</f>
        <v>0</v>
      </c>
    </row>
    <row r="69" spans="1:5">
      <c r="A69" s="18"/>
    </row>
    <row r="71" spans="1:5">
      <c r="A71" s="219" t="s">
        <v>60</v>
      </c>
      <c r="B71" s="219"/>
      <c r="C71" s="219"/>
      <c r="D71" s="219"/>
    </row>
    <row r="73" spans="1:5">
      <c r="A73" s="82" t="s">
        <v>61</v>
      </c>
      <c r="B73" s="215" t="s">
        <v>62</v>
      </c>
      <c r="C73" s="215"/>
      <c r="D73" s="82" t="s">
        <v>36</v>
      </c>
    </row>
    <row r="74" spans="1:5">
      <c r="A74" s="6" t="s">
        <v>63</v>
      </c>
      <c r="B74" s="216" t="s">
        <v>64</v>
      </c>
      <c r="C74" s="216"/>
      <c r="D74" s="54">
        <f>2*0*21</f>
        <v>0</v>
      </c>
    </row>
    <row r="75" spans="1:5">
      <c r="A75" s="6" t="s">
        <v>65</v>
      </c>
      <c r="B75" s="216" t="s">
        <v>66</v>
      </c>
      <c r="C75" s="216"/>
      <c r="D75" s="51" t="str">
        <f>IF(D74&lt;=0,"0,00",IF(ROUND(D31*6%,2)&gt;D74,D74,ROUND(D31*6%,2)))</f>
        <v>0,00</v>
      </c>
    </row>
    <row r="76" spans="1:5">
      <c r="A76" s="6" t="s">
        <v>67</v>
      </c>
      <c r="B76" s="216" t="s">
        <v>68</v>
      </c>
      <c r="C76" s="216"/>
      <c r="D76" s="51">
        <f>D74-D75</f>
        <v>0</v>
      </c>
    </row>
    <row r="77" spans="1:5">
      <c r="A77" s="6" t="s">
        <v>69</v>
      </c>
      <c r="B77" s="216" t="s">
        <v>70</v>
      </c>
      <c r="C77" s="216"/>
      <c r="D77" s="54">
        <f>0*21</f>
        <v>0</v>
      </c>
    </row>
    <row r="78" spans="1:5">
      <c r="A78" s="6" t="s">
        <v>71</v>
      </c>
      <c r="B78" s="216" t="s">
        <v>72</v>
      </c>
      <c r="C78" s="216"/>
      <c r="D78" s="54">
        <f>ROUND(D77*5%,2)</f>
        <v>0</v>
      </c>
    </row>
    <row r="79" spans="1:5">
      <c r="A79" s="6" t="s">
        <v>73</v>
      </c>
      <c r="B79" s="216" t="s">
        <v>74</v>
      </c>
      <c r="C79" s="216"/>
      <c r="D79" s="51">
        <f>D77-D78</f>
        <v>0</v>
      </c>
    </row>
    <row r="80" spans="1:5" s="74" customFormat="1">
      <c r="A80" s="56" t="s">
        <v>9</v>
      </c>
      <c r="B80" s="221" t="s">
        <v>157</v>
      </c>
      <c r="C80" s="221"/>
      <c r="D80" s="57">
        <v>0</v>
      </c>
      <c r="E80" s="73"/>
    </row>
    <row r="81" spans="1:5" s="74" customFormat="1">
      <c r="A81" s="56" t="s">
        <v>11</v>
      </c>
      <c r="B81" s="221" t="s">
        <v>158</v>
      </c>
      <c r="C81" s="221"/>
      <c r="D81" s="58">
        <v>0</v>
      </c>
      <c r="E81" s="73"/>
    </row>
    <row r="82" spans="1:5" s="74" customFormat="1">
      <c r="A82" s="56" t="s">
        <v>13</v>
      </c>
      <c r="B82" s="221" t="s">
        <v>267</v>
      </c>
      <c r="C82" s="221"/>
      <c r="D82" s="58">
        <f>(D80/30*15)/12</f>
        <v>0</v>
      </c>
      <c r="E82" s="73"/>
    </row>
    <row r="83" spans="1:5">
      <c r="A83" s="215" t="s">
        <v>133</v>
      </c>
      <c r="B83" s="215"/>
      <c r="C83" s="215"/>
      <c r="D83" s="10">
        <f>SUM(D80:D82)+D76+D79</f>
        <v>0</v>
      </c>
    </row>
    <row r="86" spans="1:5">
      <c r="A86" s="219" t="s">
        <v>76</v>
      </c>
      <c r="B86" s="219"/>
      <c r="C86" s="219"/>
      <c r="D86" s="219"/>
    </row>
    <row r="88" spans="1:5">
      <c r="A88" s="82" t="s">
        <v>77</v>
      </c>
      <c r="B88" s="215" t="s">
        <v>78</v>
      </c>
      <c r="C88" s="215"/>
      <c r="D88" s="82" t="s">
        <v>36</v>
      </c>
    </row>
    <row r="89" spans="1:5">
      <c r="A89" s="6" t="s">
        <v>5</v>
      </c>
      <c r="B89" s="216" t="s">
        <v>78</v>
      </c>
      <c r="C89" s="216"/>
      <c r="D89" s="58"/>
    </row>
    <row r="90" spans="1:5">
      <c r="A90" s="215" t="s">
        <v>38</v>
      </c>
      <c r="B90" s="215"/>
      <c r="C90" s="215"/>
      <c r="D90" s="10">
        <f>SUM(D89)</f>
        <v>0</v>
      </c>
    </row>
    <row r="91" spans="1:5">
      <c r="A91" s="23"/>
      <c r="B91" s="23"/>
      <c r="C91" s="24"/>
    </row>
    <row r="92" spans="1:5">
      <c r="A92" s="23"/>
      <c r="B92" s="23"/>
      <c r="C92" s="24"/>
    </row>
    <row r="93" spans="1:5">
      <c r="A93" s="210" t="s">
        <v>79</v>
      </c>
      <c r="B93" s="210"/>
      <c r="C93" s="210"/>
      <c r="D93" s="210"/>
    </row>
    <row r="95" spans="1:5">
      <c r="A95" s="82">
        <v>2</v>
      </c>
      <c r="B95" s="215" t="s">
        <v>145</v>
      </c>
      <c r="C95" s="215"/>
      <c r="D95" s="82" t="s">
        <v>36</v>
      </c>
    </row>
    <row r="96" spans="1:5">
      <c r="A96" s="6" t="s">
        <v>43</v>
      </c>
      <c r="B96" s="216" t="s">
        <v>44</v>
      </c>
      <c r="C96" s="216"/>
      <c r="D96" s="25">
        <f>D50</f>
        <v>0</v>
      </c>
    </row>
    <row r="97" spans="1:5">
      <c r="A97" s="6" t="s">
        <v>50</v>
      </c>
      <c r="B97" s="216" t="s">
        <v>51</v>
      </c>
      <c r="C97" s="216"/>
      <c r="D97" s="26">
        <f>D68</f>
        <v>0</v>
      </c>
    </row>
    <row r="98" spans="1:5">
      <c r="A98" s="6" t="s">
        <v>61</v>
      </c>
      <c r="B98" s="216" t="s">
        <v>62</v>
      </c>
      <c r="C98" s="216"/>
      <c r="D98" s="26">
        <f>D83</f>
        <v>0</v>
      </c>
    </row>
    <row r="99" spans="1:5">
      <c r="A99" s="6" t="s">
        <v>77</v>
      </c>
      <c r="B99" s="216" t="s">
        <v>78</v>
      </c>
      <c r="C99" s="216"/>
      <c r="D99" s="26">
        <f>D90</f>
        <v>0</v>
      </c>
    </row>
    <row r="100" spans="1:5">
      <c r="A100" s="215" t="s">
        <v>38</v>
      </c>
      <c r="B100" s="215"/>
      <c r="C100" s="215"/>
      <c r="D100" s="10">
        <f>SUM(D96:D99)</f>
        <v>0</v>
      </c>
    </row>
    <row r="102" spans="1:5" ht="16.5" thickBot="1">
      <c r="E102" s="65"/>
    </row>
    <row r="103" spans="1:5" s="27" customFormat="1" ht="17.25" thickTop="1" thickBot="1">
      <c r="A103" s="222" t="s">
        <v>139</v>
      </c>
      <c r="B103" s="217"/>
      <c r="C103" s="12" t="s">
        <v>40</v>
      </c>
      <c r="D103" s="60">
        <f>D36</f>
        <v>0</v>
      </c>
      <c r="E103" s="62"/>
    </row>
    <row r="104" spans="1:5" s="27" customFormat="1" ht="17.25" thickTop="1" thickBot="1">
      <c r="A104" s="223"/>
      <c r="B104" s="218"/>
      <c r="C104" s="12" t="s">
        <v>87</v>
      </c>
      <c r="D104" s="60">
        <f>D50</f>
        <v>0</v>
      </c>
      <c r="E104" s="62"/>
    </row>
    <row r="105" spans="1:5" s="27" customFormat="1" ht="19.5" thickTop="1" thickBot="1">
      <c r="A105" s="218"/>
      <c r="B105" s="218"/>
      <c r="C105" s="13" t="s">
        <v>41</v>
      </c>
      <c r="D105" s="61">
        <f>SUM(D103:D104)</f>
        <v>0</v>
      </c>
      <c r="E105" s="62"/>
    </row>
    <row r="106" spans="1:5" ht="16.5" thickTop="1"/>
    <row r="107" spans="1:5">
      <c r="A107" s="210" t="s">
        <v>80</v>
      </c>
      <c r="B107" s="210"/>
      <c r="C107" s="210"/>
      <c r="D107" s="210"/>
    </row>
    <row r="109" spans="1:5">
      <c r="A109" s="82">
        <v>3</v>
      </c>
      <c r="B109" s="82" t="s">
        <v>81</v>
      </c>
      <c r="C109" s="82" t="s">
        <v>35</v>
      </c>
      <c r="D109" s="82" t="s">
        <v>36</v>
      </c>
    </row>
    <row r="110" spans="1:5">
      <c r="A110" s="6" t="s">
        <v>5</v>
      </c>
      <c r="B110" s="28" t="s">
        <v>82</v>
      </c>
      <c r="C110" s="19">
        <f>1/12*5.55%</f>
        <v>4.6249999999999998E-3</v>
      </c>
      <c r="D110" s="8">
        <f t="shared" ref="D110:D115" si="1">ROUND($D$105*C110,2)</f>
        <v>0</v>
      </c>
      <c r="E110" s="66"/>
    </row>
    <row r="111" spans="1:5">
      <c r="A111" s="7" t="s">
        <v>7</v>
      </c>
      <c r="B111" s="69" t="s">
        <v>83</v>
      </c>
      <c r="C111" s="70">
        <f>8%*C110</f>
        <v>3.6999999999999999E-4</v>
      </c>
      <c r="D111" s="15">
        <f t="shared" si="1"/>
        <v>0</v>
      </c>
      <c r="E111" s="67"/>
    </row>
    <row r="112" spans="1:5">
      <c r="A112" s="7" t="s">
        <v>9</v>
      </c>
      <c r="B112" s="69" t="s">
        <v>142</v>
      </c>
      <c r="C112" s="21">
        <f>(8%*40%*5.55%)</f>
        <v>1.776E-3</v>
      </c>
      <c r="D112" s="15">
        <f t="shared" si="1"/>
        <v>0</v>
      </c>
      <c r="E112" s="68"/>
    </row>
    <row r="113" spans="1:4">
      <c r="A113" s="7" t="s">
        <v>11</v>
      </c>
      <c r="B113" s="69" t="s">
        <v>84</v>
      </c>
      <c r="C113" s="21">
        <f>(1/30*7)/12</f>
        <v>1.9444444444444445E-2</v>
      </c>
      <c r="D113" s="15">
        <f t="shared" si="1"/>
        <v>0</v>
      </c>
    </row>
    <row r="114" spans="1:4">
      <c r="A114" s="7" t="s">
        <v>13</v>
      </c>
      <c r="B114" s="71" t="s">
        <v>85</v>
      </c>
      <c r="C114" s="21">
        <f>C68*C113</f>
        <v>6.5722222222222224E-3</v>
      </c>
      <c r="D114" s="15">
        <f t="shared" si="1"/>
        <v>0</v>
      </c>
    </row>
    <row r="115" spans="1:4">
      <c r="A115" s="7" t="s">
        <v>15</v>
      </c>
      <c r="B115" s="69" t="s">
        <v>143</v>
      </c>
      <c r="C115" s="21">
        <f>((0.08*0.4))</f>
        <v>3.2000000000000001E-2</v>
      </c>
      <c r="D115" s="15">
        <f t="shared" si="1"/>
        <v>0</v>
      </c>
    </row>
    <row r="116" spans="1:4">
      <c r="A116" s="224" t="s">
        <v>38</v>
      </c>
      <c r="B116" s="224"/>
      <c r="C116" s="224"/>
      <c r="D116" s="10">
        <f>SUM(D110:D115)</f>
        <v>0</v>
      </c>
    </row>
    <row r="117" spans="1:4">
      <c r="D117" s="30"/>
    </row>
    <row r="118" spans="1:4" ht="16.5" thickBot="1"/>
    <row r="119" spans="1:4" ht="17.25" thickTop="1" thickBot="1">
      <c r="A119" s="222" t="s">
        <v>138</v>
      </c>
      <c r="B119" s="225"/>
      <c r="C119" s="12" t="s">
        <v>86</v>
      </c>
      <c r="D119" s="61">
        <f>D36</f>
        <v>0</v>
      </c>
    </row>
    <row r="120" spans="1:4" ht="17.25" thickTop="1" thickBot="1">
      <c r="A120" s="223"/>
      <c r="B120" s="226"/>
      <c r="C120" s="12" t="s">
        <v>87</v>
      </c>
      <c r="D120" s="61">
        <f>D50</f>
        <v>0</v>
      </c>
    </row>
    <row r="121" spans="1:4" ht="17.25" thickTop="1" thickBot="1">
      <c r="A121" s="223"/>
      <c r="B121" s="226"/>
      <c r="C121" s="12" t="s">
        <v>88</v>
      </c>
      <c r="D121" s="61">
        <f>D83-D76-D79</f>
        <v>0</v>
      </c>
    </row>
    <row r="122" spans="1:4" ht="17.25" thickTop="1" thickBot="1">
      <c r="A122" s="223"/>
      <c r="B122" s="226"/>
      <c r="C122" s="12" t="s">
        <v>89</v>
      </c>
      <c r="D122" s="61">
        <f>D116</f>
        <v>0</v>
      </c>
    </row>
    <row r="123" spans="1:4" ht="19.5" thickTop="1" thickBot="1">
      <c r="A123" s="223"/>
      <c r="B123" s="226"/>
      <c r="C123" s="31" t="s">
        <v>90</v>
      </c>
      <c r="D123" s="61">
        <f>SUM(D119:D122)</f>
        <v>0</v>
      </c>
    </row>
    <row r="124" spans="1:4" ht="16.5" thickTop="1"/>
    <row r="125" spans="1:4">
      <c r="A125" s="210" t="s">
        <v>91</v>
      </c>
      <c r="B125" s="210"/>
      <c r="C125" s="210"/>
      <c r="D125" s="210"/>
    </row>
    <row r="126" spans="1:4">
      <c r="A126" s="2"/>
      <c r="B126" s="2"/>
      <c r="C126" s="2"/>
      <c r="D126" s="2"/>
    </row>
    <row r="127" spans="1:4">
      <c r="A127" s="219" t="s">
        <v>92</v>
      </c>
      <c r="B127" s="219"/>
      <c r="C127" s="219"/>
      <c r="D127" s="219"/>
    </row>
    <row r="129" spans="1:5">
      <c r="A129" s="82" t="s">
        <v>93</v>
      </c>
      <c r="B129" s="82" t="s">
        <v>94</v>
      </c>
      <c r="C129" s="82" t="s">
        <v>35</v>
      </c>
      <c r="D129" s="82" t="s">
        <v>36</v>
      </c>
    </row>
    <row r="130" spans="1:5">
      <c r="A130" s="6" t="s">
        <v>5</v>
      </c>
      <c r="B130" s="3" t="s">
        <v>95</v>
      </c>
      <c r="C130" s="33">
        <v>0</v>
      </c>
      <c r="D130" s="8">
        <f>ROUND(C130*$D$123,2)</f>
        <v>0</v>
      </c>
    </row>
    <row r="131" spans="1:5">
      <c r="A131" s="6" t="s">
        <v>7</v>
      </c>
      <c r="B131" s="3" t="s">
        <v>96</v>
      </c>
      <c r="C131" s="33">
        <f>ROUND(5.96/365,5)</f>
        <v>1.6330000000000001E-2</v>
      </c>
      <c r="D131" s="8">
        <f>ROUND(C131*$D$123,2)</f>
        <v>0</v>
      </c>
    </row>
    <row r="132" spans="1:5">
      <c r="A132" s="6" t="s">
        <v>9</v>
      </c>
      <c r="B132" s="3" t="s">
        <v>97</v>
      </c>
      <c r="C132" s="33">
        <f>(5/30)/12*0.015</f>
        <v>2.0833333333333332E-4</v>
      </c>
      <c r="D132" s="8">
        <f>ROUND(C132*$D$123,2)</f>
        <v>0</v>
      </c>
    </row>
    <row r="133" spans="1:5">
      <c r="A133" s="6" t="s">
        <v>11</v>
      </c>
      <c r="B133" s="3" t="s">
        <v>98</v>
      </c>
      <c r="C133" s="33">
        <f>15/30/12*8%</f>
        <v>3.3333333333333331E-3</v>
      </c>
      <c r="D133" s="8">
        <f>ROUND(C133*$D$123,2)</f>
        <v>0</v>
      </c>
    </row>
    <row r="134" spans="1:5">
      <c r="A134" s="6" t="s">
        <v>13</v>
      </c>
      <c r="B134" s="3" t="s">
        <v>99</v>
      </c>
      <c r="C134" s="32">
        <f>0.02*(4/12)/12</f>
        <v>5.5555555555555556E-4</v>
      </c>
      <c r="D134" s="8">
        <f>ROUND(C134*$D$123,2)</f>
        <v>0</v>
      </c>
    </row>
    <row r="135" spans="1:5" s="74" customFormat="1">
      <c r="A135" s="56" t="s">
        <v>15</v>
      </c>
      <c r="B135" s="52" t="s">
        <v>75</v>
      </c>
      <c r="C135" s="80"/>
      <c r="D135" s="57"/>
      <c r="E135" s="73"/>
    </row>
    <row r="136" spans="1:5" s="74" customFormat="1">
      <c r="A136" s="56"/>
      <c r="B136" s="52"/>
      <c r="C136" s="80"/>
      <c r="D136" s="57"/>
      <c r="E136" s="73"/>
    </row>
    <row r="137" spans="1:5">
      <c r="A137" s="215" t="s">
        <v>59</v>
      </c>
      <c r="B137" s="215"/>
      <c r="C137" s="34">
        <f>SUM(C130:C135)</f>
        <v>2.0427222222222225E-2</v>
      </c>
      <c r="D137" s="25">
        <f>SUM(D130:D136)</f>
        <v>0</v>
      </c>
    </row>
    <row r="138" spans="1:5">
      <c r="A138" s="35"/>
      <c r="B138" s="35"/>
      <c r="C138" s="36"/>
      <c r="D138" s="37"/>
    </row>
    <row r="139" spans="1:5">
      <c r="A139" s="219" t="s">
        <v>100</v>
      </c>
      <c r="B139" s="219"/>
      <c r="C139" s="219"/>
      <c r="D139" s="219"/>
    </row>
    <row r="141" spans="1:5">
      <c r="A141" s="82" t="s">
        <v>101</v>
      </c>
      <c r="B141" s="82" t="s">
        <v>134</v>
      </c>
      <c r="C141" s="82" t="s">
        <v>35</v>
      </c>
      <c r="D141" s="82" t="s">
        <v>36</v>
      </c>
    </row>
    <row r="142" spans="1:5">
      <c r="A142" s="38" t="s">
        <v>5</v>
      </c>
      <c r="B142" s="38" t="s">
        <v>134</v>
      </c>
      <c r="C142" s="39">
        <f>C137*C68</f>
        <v>6.9044011111111126E-3</v>
      </c>
      <c r="D142" s="40">
        <f>ROUND(C142*D123,2)</f>
        <v>0</v>
      </c>
    </row>
    <row r="143" spans="1:5">
      <c r="A143" s="215" t="s">
        <v>59</v>
      </c>
      <c r="B143" s="215"/>
      <c r="C143" s="215"/>
      <c r="D143" s="25">
        <f>D142</f>
        <v>0</v>
      </c>
    </row>
    <row r="144" spans="1:5">
      <c r="A144" s="35"/>
      <c r="B144" s="35"/>
      <c r="C144" s="36"/>
      <c r="D144" s="37"/>
    </row>
    <row r="145" spans="1:4">
      <c r="A145" s="210" t="s">
        <v>102</v>
      </c>
      <c r="B145" s="210"/>
      <c r="C145" s="210"/>
      <c r="D145" s="210"/>
    </row>
    <row r="147" spans="1:4">
      <c r="A147" s="82">
        <v>4</v>
      </c>
      <c r="B147" s="215" t="s">
        <v>103</v>
      </c>
      <c r="C147" s="215"/>
      <c r="D147" s="82" t="s">
        <v>36</v>
      </c>
    </row>
    <row r="148" spans="1:4">
      <c r="A148" s="6" t="s">
        <v>93</v>
      </c>
      <c r="B148" s="216" t="str">
        <f>B129</f>
        <v>Substituto nas Ausências Legais</v>
      </c>
      <c r="C148" s="216"/>
      <c r="D148" s="25">
        <f>D137</f>
        <v>0</v>
      </c>
    </row>
    <row r="149" spans="1:4">
      <c r="A149" s="6" t="s">
        <v>101</v>
      </c>
      <c r="B149" s="216" t="str">
        <f>B141</f>
        <v>Incidencia do Submódulo 2.2 sobre o Substituto nas Ausências Legais</v>
      </c>
      <c r="C149" s="216"/>
      <c r="D149" s="26">
        <f>D143</f>
        <v>0</v>
      </c>
    </row>
    <row r="150" spans="1:4">
      <c r="A150" s="215" t="s">
        <v>38</v>
      </c>
      <c r="B150" s="215"/>
      <c r="C150" s="215"/>
      <c r="D150" s="10">
        <f>SUM(D148:D149)</f>
        <v>0</v>
      </c>
    </row>
    <row r="151" spans="1:4">
      <c r="A151" s="35"/>
      <c r="B151" s="35"/>
      <c r="C151" s="36"/>
      <c r="D151" s="37"/>
    </row>
    <row r="152" spans="1:4" ht="16.5" thickBot="1"/>
    <row r="153" spans="1:4" ht="16.5" thickTop="1">
      <c r="A153" s="222" t="s">
        <v>137</v>
      </c>
      <c r="B153" s="222"/>
      <c r="C153" s="222"/>
      <c r="D153" s="225"/>
    </row>
    <row r="154" spans="1:4" ht="29.25" customHeight="1">
      <c r="A154" s="223"/>
      <c r="B154" s="223"/>
      <c r="C154" s="223"/>
      <c r="D154" s="226"/>
    </row>
    <row r="156" spans="1:4">
      <c r="A156" s="210" t="s">
        <v>104</v>
      </c>
      <c r="B156" s="210"/>
      <c r="C156" s="210"/>
      <c r="D156" s="210"/>
    </row>
    <row r="158" spans="1:4">
      <c r="A158" s="82">
        <v>5</v>
      </c>
      <c r="B158" s="215" t="s">
        <v>105</v>
      </c>
      <c r="C158" s="215"/>
      <c r="D158" s="82" t="s">
        <v>36</v>
      </c>
    </row>
    <row r="159" spans="1:4">
      <c r="A159" s="6" t="s">
        <v>5</v>
      </c>
      <c r="B159" s="216" t="s">
        <v>106</v>
      </c>
      <c r="C159" s="216"/>
      <c r="D159" s="58">
        <f>'UNIFORME SERVENTE'!I10</f>
        <v>0</v>
      </c>
    </row>
    <row r="160" spans="1:4">
      <c r="A160" s="6" t="s">
        <v>7</v>
      </c>
      <c r="B160" s="216" t="s">
        <v>107</v>
      </c>
      <c r="C160" s="216"/>
      <c r="D160" s="58">
        <f>SUM('MATERIAL DE LIMPEZA SERVENTE'!F35,'MATERIAL DE LIMPEZA SERVENTE'!F57)</f>
        <v>0</v>
      </c>
    </row>
    <row r="161" spans="1:4">
      <c r="A161" s="6" t="s">
        <v>9</v>
      </c>
      <c r="B161" s="216" t="s">
        <v>108</v>
      </c>
      <c r="C161" s="216"/>
      <c r="D161" s="58">
        <f>SUM('EQUIPAMENTO SERVENTE'!E17:F17,'EQUIPAMENTO SERVENTE'!E28:F28)</f>
        <v>0</v>
      </c>
    </row>
    <row r="162" spans="1:4">
      <c r="A162" s="56" t="s">
        <v>11</v>
      </c>
      <c r="B162" s="221" t="s">
        <v>75</v>
      </c>
      <c r="C162" s="221"/>
      <c r="D162" s="58"/>
    </row>
    <row r="163" spans="1:4">
      <c r="A163" s="56"/>
      <c r="B163" s="228"/>
      <c r="C163" s="229"/>
      <c r="D163" s="58"/>
    </row>
    <row r="164" spans="1:4">
      <c r="A164" s="215" t="s">
        <v>59</v>
      </c>
      <c r="B164" s="215"/>
      <c r="C164" s="215"/>
      <c r="D164" s="72">
        <f>SUM(D159:D163)</f>
        <v>0</v>
      </c>
    </row>
    <row r="166" spans="1:4" ht="16.5" thickBot="1"/>
    <row r="167" spans="1:4" ht="17.25" thickTop="1" thickBot="1">
      <c r="A167" s="230" t="s">
        <v>136</v>
      </c>
      <c r="B167" s="231"/>
      <c r="C167" s="12" t="s">
        <v>86</v>
      </c>
      <c r="D167" s="61">
        <f>D36</f>
        <v>0</v>
      </c>
    </row>
    <row r="168" spans="1:4" ht="17.25" thickTop="1" thickBot="1">
      <c r="A168" s="232"/>
      <c r="B168" s="233"/>
      <c r="C168" s="12" t="s">
        <v>109</v>
      </c>
      <c r="D168" s="61">
        <f>D100</f>
        <v>0</v>
      </c>
    </row>
    <row r="169" spans="1:4" ht="17.25" thickTop="1" thickBot="1">
      <c r="A169" s="232"/>
      <c r="B169" s="233"/>
      <c r="C169" s="12" t="s">
        <v>89</v>
      </c>
      <c r="D169" s="61">
        <f>D116</f>
        <v>0</v>
      </c>
    </row>
    <row r="170" spans="1:4" ht="17.25" thickTop="1" thickBot="1">
      <c r="A170" s="232"/>
      <c r="B170" s="233"/>
      <c r="C170" s="12" t="s">
        <v>110</v>
      </c>
      <c r="D170" s="61">
        <f>D150</f>
        <v>0</v>
      </c>
    </row>
    <row r="171" spans="1:4" ht="17.25" thickTop="1" thickBot="1">
      <c r="A171" s="232"/>
      <c r="B171" s="233"/>
      <c r="C171" s="12" t="s">
        <v>111</v>
      </c>
      <c r="D171" s="61">
        <f>D164</f>
        <v>0</v>
      </c>
    </row>
    <row r="172" spans="1:4" ht="19.5" thickTop="1" thickBot="1">
      <c r="A172" s="234"/>
      <c r="B172" s="235"/>
      <c r="C172" s="31" t="s">
        <v>90</v>
      </c>
      <c r="D172" s="61">
        <f>SUM(D167:D171)</f>
        <v>0</v>
      </c>
    </row>
    <row r="173" spans="1:4" ht="17.25" thickTop="1" thickBot="1">
      <c r="A173" s="231" t="s">
        <v>135</v>
      </c>
      <c r="B173" s="236"/>
      <c r="C173" s="12" t="s">
        <v>86</v>
      </c>
      <c r="D173" s="61">
        <f>D42</f>
        <v>0</v>
      </c>
    </row>
    <row r="174" spans="1:4" ht="17.25" thickTop="1" thickBot="1">
      <c r="A174" s="233"/>
      <c r="B174" s="237"/>
      <c r="C174" s="12" t="s">
        <v>109</v>
      </c>
      <c r="D174" s="61">
        <f>D168</f>
        <v>0</v>
      </c>
    </row>
    <row r="175" spans="1:4" ht="17.25" thickTop="1" thickBot="1">
      <c r="A175" s="233"/>
      <c r="B175" s="237"/>
      <c r="C175" s="12" t="s">
        <v>89</v>
      </c>
      <c r="D175" s="61">
        <f>D169</f>
        <v>0</v>
      </c>
    </row>
    <row r="176" spans="1:4" ht="17.25" thickTop="1" thickBot="1">
      <c r="A176" s="233"/>
      <c r="B176" s="237"/>
      <c r="C176" s="12" t="s">
        <v>110</v>
      </c>
      <c r="D176" s="61">
        <f>D170</f>
        <v>0</v>
      </c>
    </row>
    <row r="177" spans="1:5" ht="17.25" thickTop="1" thickBot="1">
      <c r="A177" s="233"/>
      <c r="B177" s="237"/>
      <c r="C177" s="12" t="s">
        <v>111</v>
      </c>
      <c r="D177" s="61">
        <f>D171</f>
        <v>0</v>
      </c>
    </row>
    <row r="178" spans="1:5" ht="24" thickTop="1" thickBot="1">
      <c r="A178" s="233"/>
      <c r="B178" s="237"/>
      <c r="C178" s="41" t="s">
        <v>112</v>
      </c>
      <c r="D178" s="61">
        <f>D184</f>
        <v>0</v>
      </c>
    </row>
    <row r="179" spans="1:5" ht="19.5" thickTop="1" thickBot="1">
      <c r="A179" s="233"/>
      <c r="B179" s="237"/>
      <c r="C179" s="31" t="s">
        <v>90</v>
      </c>
      <c r="D179" s="42">
        <f>SUM(D173:D178)</f>
        <v>0</v>
      </c>
    </row>
    <row r="180" spans="1:5" ht="16.5" thickTop="1"/>
    <row r="181" spans="1:5">
      <c r="A181" s="210" t="s">
        <v>113</v>
      </c>
      <c r="B181" s="210"/>
      <c r="C181" s="210"/>
      <c r="D181" s="210"/>
    </row>
    <row r="183" spans="1:5">
      <c r="A183" s="82">
        <v>6</v>
      </c>
      <c r="B183" s="82" t="s">
        <v>114</v>
      </c>
      <c r="C183" s="82" t="s">
        <v>35</v>
      </c>
      <c r="D183" s="82" t="s">
        <v>36</v>
      </c>
    </row>
    <row r="184" spans="1:5">
      <c r="A184" s="43" t="s">
        <v>5</v>
      </c>
      <c r="B184" s="44" t="s">
        <v>115</v>
      </c>
      <c r="C184" s="76">
        <v>0</v>
      </c>
      <c r="D184" s="81">
        <f>IF(C184&gt;5%,"PERCENTUAL MÁXIMO ULTRAPASSADO",ROUND(+D172*C184,2))</f>
        <v>0</v>
      </c>
    </row>
    <row r="185" spans="1:5" ht="32.25" customHeight="1">
      <c r="A185" s="43" t="s">
        <v>7</v>
      </c>
      <c r="B185" s="44" t="s">
        <v>116</v>
      </c>
      <c r="C185" s="76">
        <v>0</v>
      </c>
      <c r="D185" s="81">
        <f>IF(C185&gt;6.79%,"PERCENTUAL MÁXIMO ULTRAPASSADO)",ROUND(C185*(D179),2))</f>
        <v>0</v>
      </c>
    </row>
    <row r="186" spans="1:5">
      <c r="A186" s="238" t="s">
        <v>117</v>
      </c>
      <c r="B186" s="238"/>
      <c r="C186" s="238"/>
      <c r="D186" s="45">
        <f>D172+D184+D185</f>
        <v>0</v>
      </c>
    </row>
    <row r="187" spans="1:5">
      <c r="A187" s="238" t="s">
        <v>118</v>
      </c>
      <c r="B187" s="238"/>
      <c r="C187" s="238"/>
      <c r="D187" s="45">
        <f>ROUND(D186/(1-C195),2)</f>
        <v>0</v>
      </c>
    </row>
    <row r="188" spans="1:5">
      <c r="A188" s="43" t="s">
        <v>9</v>
      </c>
      <c r="B188" s="239" t="s">
        <v>119</v>
      </c>
      <c r="C188" s="239"/>
      <c r="D188" s="239"/>
    </row>
    <row r="189" spans="1:5">
      <c r="A189" s="44"/>
      <c r="B189" s="227" t="s">
        <v>120</v>
      </c>
      <c r="C189" s="227"/>
      <c r="D189" s="227"/>
      <c r="E189" s="66"/>
    </row>
    <row r="190" spans="1:5">
      <c r="A190" s="44"/>
      <c r="B190" s="46" t="s">
        <v>121</v>
      </c>
      <c r="C190" s="77">
        <v>0</v>
      </c>
      <c r="D190" s="15">
        <f>ROUND($D$187*C190,2)</f>
        <v>0</v>
      </c>
    </row>
    <row r="191" spans="1:5">
      <c r="A191" s="44"/>
      <c r="B191" s="46" t="s">
        <v>122</v>
      </c>
      <c r="C191" s="77">
        <v>0</v>
      </c>
      <c r="D191" s="15">
        <f>ROUND($D$187*C191,2)</f>
        <v>0</v>
      </c>
    </row>
    <row r="192" spans="1:5">
      <c r="A192" s="44"/>
      <c r="B192" s="227" t="s">
        <v>123</v>
      </c>
      <c r="C192" s="227"/>
      <c r="D192" s="227"/>
    </row>
    <row r="193" spans="1:4">
      <c r="A193" s="44"/>
      <c r="B193" s="227" t="s">
        <v>124</v>
      </c>
      <c r="C193" s="227"/>
      <c r="D193" s="227"/>
    </row>
    <row r="194" spans="1:4">
      <c r="A194" s="44"/>
      <c r="B194" s="46" t="s">
        <v>125</v>
      </c>
      <c r="C194" s="78">
        <v>0</v>
      </c>
      <c r="D194" s="15">
        <f>ROUND($D$187*C194,2)</f>
        <v>0</v>
      </c>
    </row>
    <row r="195" spans="1:4">
      <c r="A195" s="44"/>
      <c r="B195" s="47" t="s">
        <v>126</v>
      </c>
      <c r="C195" s="48">
        <f>C190+C191+C194</f>
        <v>0</v>
      </c>
      <c r="D195" s="49">
        <f>D190+D191+D194</f>
        <v>0</v>
      </c>
    </row>
    <row r="196" spans="1:4">
      <c r="A196" s="240" t="s">
        <v>38</v>
      </c>
      <c r="B196" s="240"/>
      <c r="C196" s="240"/>
      <c r="D196" s="49">
        <f>D195+D185+D184</f>
        <v>0</v>
      </c>
    </row>
    <row r="200" spans="1:4">
      <c r="A200" s="210" t="s">
        <v>127</v>
      </c>
      <c r="B200" s="210"/>
      <c r="C200" s="210"/>
      <c r="D200" s="210"/>
    </row>
    <row r="202" spans="1:4">
      <c r="A202" s="215" t="s">
        <v>128</v>
      </c>
      <c r="B202" s="215"/>
      <c r="C202" s="215"/>
      <c r="D202" s="82" t="s">
        <v>36</v>
      </c>
    </row>
    <row r="203" spans="1:4">
      <c r="A203" s="82" t="s">
        <v>5</v>
      </c>
      <c r="B203" s="216" t="s">
        <v>32</v>
      </c>
      <c r="C203" s="216"/>
      <c r="D203" s="25">
        <f>D36</f>
        <v>0</v>
      </c>
    </row>
    <row r="204" spans="1:4">
      <c r="A204" s="82" t="s">
        <v>7</v>
      </c>
      <c r="B204" s="216" t="s">
        <v>129</v>
      </c>
      <c r="C204" s="216"/>
      <c r="D204" s="25">
        <f>D100</f>
        <v>0</v>
      </c>
    </row>
    <row r="205" spans="1:4">
      <c r="A205" s="82" t="s">
        <v>9</v>
      </c>
      <c r="B205" s="216" t="s">
        <v>80</v>
      </c>
      <c r="C205" s="216"/>
      <c r="D205" s="25">
        <f>D116</f>
        <v>0</v>
      </c>
    </row>
    <row r="206" spans="1:4">
      <c r="A206" s="82" t="s">
        <v>11</v>
      </c>
      <c r="B206" s="216" t="s">
        <v>91</v>
      </c>
      <c r="C206" s="216"/>
      <c r="D206" s="25">
        <f>D170</f>
        <v>0</v>
      </c>
    </row>
    <row r="207" spans="1:4">
      <c r="A207" s="82" t="s">
        <v>13</v>
      </c>
      <c r="B207" s="216" t="s">
        <v>104</v>
      </c>
      <c r="C207" s="216"/>
      <c r="D207" s="25">
        <f>D164</f>
        <v>0</v>
      </c>
    </row>
    <row r="208" spans="1:4">
      <c r="A208" s="215" t="s">
        <v>130</v>
      </c>
      <c r="B208" s="215"/>
      <c r="C208" s="215"/>
      <c r="D208" s="29">
        <f>SUM(D203:D207)</f>
        <v>0</v>
      </c>
    </row>
    <row r="209" spans="1:4">
      <c r="A209" s="82" t="s">
        <v>15</v>
      </c>
      <c r="B209" s="216" t="s">
        <v>131</v>
      </c>
      <c r="C209" s="216"/>
      <c r="D209" s="25">
        <f>D196</f>
        <v>0</v>
      </c>
    </row>
    <row r="210" spans="1:4">
      <c r="A210" s="215" t="s">
        <v>132</v>
      </c>
      <c r="B210" s="215"/>
      <c r="C210" s="215"/>
      <c r="D210" s="29">
        <f>ROUND(D208+D209,2)</f>
        <v>0</v>
      </c>
    </row>
    <row r="212" spans="1:4">
      <c r="D212" s="50"/>
    </row>
  </sheetData>
  <sheetProtection algorithmName="SHA-512" hashValue="5Ai3xruTWsBsdwH3BbH/fgQwCjRhbOqu/FVTkE5efqapgfjYU73VQYdx2tihB9s+0InUsG9Dm4IfF+lNGNySlg==" saltValue="s9KKka5piFskiAlSCTyG0g==" spinCount="100000" sheet="1" objects="1" scenarios="1" insertRows="0"/>
  <mergeCells count="96">
    <mergeCell ref="C16:D16"/>
    <mergeCell ref="A1:E1"/>
    <mergeCell ref="A2:D2"/>
    <mergeCell ref="A4:D4"/>
    <mergeCell ref="A6:D6"/>
    <mergeCell ref="A8:D8"/>
    <mergeCell ref="A9:D9"/>
    <mergeCell ref="A10:D10"/>
    <mergeCell ref="A11:D11"/>
    <mergeCell ref="C13:D13"/>
    <mergeCell ref="C14:D14"/>
    <mergeCell ref="C15:D15"/>
    <mergeCell ref="A39:D39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A28:D28"/>
    <mergeCell ref="A36:B36"/>
    <mergeCell ref="B77:C77"/>
    <mergeCell ref="A41:B42"/>
    <mergeCell ref="A44:D44"/>
    <mergeCell ref="A50:C50"/>
    <mergeCell ref="A53:B55"/>
    <mergeCell ref="A57:D57"/>
    <mergeCell ref="A68:B68"/>
    <mergeCell ref="A71:D71"/>
    <mergeCell ref="B73:C73"/>
    <mergeCell ref="B74:C74"/>
    <mergeCell ref="B75:C75"/>
    <mergeCell ref="B76:C76"/>
    <mergeCell ref="B95:C95"/>
    <mergeCell ref="B78:C78"/>
    <mergeCell ref="B79:C79"/>
    <mergeCell ref="B80:C80"/>
    <mergeCell ref="B81:C81"/>
    <mergeCell ref="B82:C82"/>
    <mergeCell ref="A83:C83"/>
    <mergeCell ref="A86:D86"/>
    <mergeCell ref="B88:C88"/>
    <mergeCell ref="B89:C89"/>
    <mergeCell ref="A90:C90"/>
    <mergeCell ref="A93:D93"/>
    <mergeCell ref="A137:B137"/>
    <mergeCell ref="B96:C96"/>
    <mergeCell ref="B97:C97"/>
    <mergeCell ref="B98:C98"/>
    <mergeCell ref="B99:C99"/>
    <mergeCell ref="A100:C100"/>
    <mergeCell ref="A103:B105"/>
    <mergeCell ref="A107:D107"/>
    <mergeCell ref="A116:C116"/>
    <mergeCell ref="A119:B123"/>
    <mergeCell ref="A125:D125"/>
    <mergeCell ref="A127:D127"/>
    <mergeCell ref="B160:C160"/>
    <mergeCell ref="A139:D139"/>
    <mergeCell ref="A143:C143"/>
    <mergeCell ref="A145:D145"/>
    <mergeCell ref="B147:C147"/>
    <mergeCell ref="B148:C148"/>
    <mergeCell ref="B149:C149"/>
    <mergeCell ref="A150:C150"/>
    <mergeCell ref="A153:D154"/>
    <mergeCell ref="A156:D156"/>
    <mergeCell ref="B158:C158"/>
    <mergeCell ref="B159:C159"/>
    <mergeCell ref="B192:D192"/>
    <mergeCell ref="B161:C161"/>
    <mergeCell ref="B162:C162"/>
    <mergeCell ref="B163:C163"/>
    <mergeCell ref="A164:C164"/>
    <mergeCell ref="A167:B172"/>
    <mergeCell ref="A173:B179"/>
    <mergeCell ref="A181:D181"/>
    <mergeCell ref="A186:C186"/>
    <mergeCell ref="A187:C187"/>
    <mergeCell ref="B188:D188"/>
    <mergeCell ref="B189:D189"/>
    <mergeCell ref="A210:C210"/>
    <mergeCell ref="B193:D193"/>
    <mergeCell ref="A196:C196"/>
    <mergeCell ref="A200:D200"/>
    <mergeCell ref="A202:C202"/>
    <mergeCell ref="B203:C203"/>
    <mergeCell ref="B204:C204"/>
    <mergeCell ref="B205:C205"/>
    <mergeCell ref="B206:C206"/>
    <mergeCell ref="B207:C207"/>
    <mergeCell ref="A208:C208"/>
    <mergeCell ref="B209:C209"/>
  </mergeCells>
  <pageMargins left="0.51181102362204722" right="0.51181102362204722" top="0.78740157480314965" bottom="0.78740157480314965" header="0.31496062992125984" footer="0.31496062992125984"/>
  <pageSetup paperSize="9" scale="65" orientation="portrait" r:id="rId1"/>
  <rowBreaks count="3" manualBreakCount="3">
    <brk id="69" max="3" man="1"/>
    <brk id="137" max="3" man="1"/>
    <brk id="197" max="3" man="1"/>
  </rowBreaks>
  <colBreaks count="1" manualBreakCount="1">
    <brk id="4" min="7" max="192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2"/>
  <sheetViews>
    <sheetView showGridLines="0" topLeftCell="B176" zoomScale="85" zoomScaleNormal="85" workbookViewId="0">
      <selection activeCell="C195" sqref="C195"/>
    </sheetView>
  </sheetViews>
  <sheetFormatPr defaultColWidth="0" defaultRowHeight="15.75"/>
  <cols>
    <col min="1" max="1" width="9.140625" style="5" customWidth="1"/>
    <col min="2" max="2" width="72.140625" style="5" customWidth="1"/>
    <col min="3" max="3" width="18" style="5" customWidth="1"/>
    <col min="4" max="4" width="40.85546875" style="5" customWidth="1"/>
    <col min="5" max="5" width="7.85546875" style="62" customWidth="1"/>
    <col min="6" max="6" width="12" style="1" hidden="1" customWidth="1"/>
    <col min="7" max="7" width="15.140625" style="1" hidden="1" customWidth="1"/>
    <col min="8" max="16384" width="14" style="1" hidden="1"/>
  </cols>
  <sheetData>
    <row r="1" spans="1:6" ht="15.75" customHeight="1">
      <c r="A1" s="205"/>
      <c r="B1" s="205"/>
      <c r="C1" s="205"/>
      <c r="D1" s="205"/>
      <c r="E1" s="205"/>
    </row>
    <row r="2" spans="1:6" ht="57" customHeight="1">
      <c r="A2" s="206" t="s">
        <v>147</v>
      </c>
      <c r="B2" s="206"/>
      <c r="C2" s="206"/>
      <c r="D2" s="206"/>
    </row>
    <row r="3" spans="1:6" ht="18.75" customHeight="1">
      <c r="A3" s="79"/>
      <c r="B3" s="79"/>
      <c r="C3" s="79"/>
      <c r="D3" s="79"/>
    </row>
    <row r="4" spans="1:6" ht="57" customHeight="1">
      <c r="A4" s="205" t="s">
        <v>146</v>
      </c>
      <c r="B4" s="205"/>
      <c r="C4" s="205"/>
      <c r="D4" s="205"/>
    </row>
    <row r="5" spans="1:6" ht="17.25" customHeight="1">
      <c r="A5" s="79"/>
      <c r="B5" s="79"/>
      <c r="C5" s="79"/>
      <c r="D5" s="79"/>
    </row>
    <row r="6" spans="1:6">
      <c r="A6" s="207" t="s">
        <v>148</v>
      </c>
      <c r="B6" s="207"/>
      <c r="C6" s="207"/>
      <c r="D6" s="207"/>
    </row>
    <row r="8" spans="1:6" ht="23.25">
      <c r="A8" s="208" t="s">
        <v>0</v>
      </c>
      <c r="B8" s="208"/>
      <c r="C8" s="208"/>
      <c r="D8" s="208"/>
    </row>
    <row r="9" spans="1:6" ht="23.25">
      <c r="A9" s="208" t="s">
        <v>1</v>
      </c>
      <c r="B9" s="208"/>
      <c r="C9" s="208"/>
      <c r="D9" s="208"/>
    </row>
    <row r="10" spans="1:6">
      <c r="A10" s="209"/>
      <c r="B10" s="209"/>
      <c r="C10" s="209"/>
      <c r="D10" s="209"/>
    </row>
    <row r="11" spans="1:6">
      <c r="A11" s="210" t="s">
        <v>2</v>
      </c>
      <c r="B11" s="210"/>
      <c r="C11" s="210"/>
      <c r="D11" s="210"/>
      <c r="F11" s="1" t="s">
        <v>3</v>
      </c>
    </row>
    <row r="12" spans="1:6">
      <c r="A12" s="2"/>
      <c r="B12" s="2"/>
      <c r="C12" s="2"/>
      <c r="D12" s="2"/>
      <c r="F12" s="1" t="s">
        <v>4</v>
      </c>
    </row>
    <row r="13" spans="1:6">
      <c r="A13" s="59" t="s">
        <v>5</v>
      </c>
      <c r="B13" s="3" t="s">
        <v>6</v>
      </c>
      <c r="C13" s="204" t="s">
        <v>265</v>
      </c>
      <c r="D13" s="204"/>
      <c r="E13" s="63"/>
    </row>
    <row r="14" spans="1:6">
      <c r="A14" s="59" t="s">
        <v>7</v>
      </c>
      <c r="B14" s="3" t="s">
        <v>8</v>
      </c>
      <c r="C14" s="204" t="s">
        <v>149</v>
      </c>
      <c r="D14" s="204"/>
      <c r="E14" s="63"/>
    </row>
    <row r="15" spans="1:6">
      <c r="A15" s="59" t="s">
        <v>9</v>
      </c>
      <c r="B15" s="3" t="s">
        <v>10</v>
      </c>
      <c r="C15" s="211" t="s">
        <v>150</v>
      </c>
      <c r="D15" s="211"/>
      <c r="E15" s="63"/>
    </row>
    <row r="16" spans="1:6">
      <c r="A16" s="59" t="s">
        <v>11</v>
      </c>
      <c r="B16" s="3" t="s">
        <v>12</v>
      </c>
      <c r="C16" s="204" t="s">
        <v>151</v>
      </c>
      <c r="D16" s="204"/>
      <c r="E16" s="63"/>
    </row>
    <row r="17" spans="1:6">
      <c r="A17" s="59" t="s">
        <v>13</v>
      </c>
      <c r="B17" s="4" t="s">
        <v>14</v>
      </c>
      <c r="C17" s="212">
        <v>24</v>
      </c>
      <c r="D17" s="212"/>
      <c r="E17" s="64"/>
    </row>
    <row r="18" spans="1:6">
      <c r="A18" s="59" t="s">
        <v>15</v>
      </c>
      <c r="B18" s="4" t="s">
        <v>16</v>
      </c>
      <c r="C18" s="213" t="s">
        <v>354</v>
      </c>
      <c r="D18" s="212"/>
      <c r="E18" s="64"/>
    </row>
    <row r="19" spans="1:6">
      <c r="A19" s="59" t="s">
        <v>17</v>
      </c>
      <c r="B19" s="4" t="s">
        <v>18</v>
      </c>
      <c r="C19" s="204" t="s">
        <v>152</v>
      </c>
      <c r="D19" s="204"/>
      <c r="E19" s="64"/>
    </row>
    <row r="20" spans="1:6">
      <c r="A20" s="59" t="s">
        <v>19</v>
      </c>
      <c r="B20" s="3" t="s">
        <v>20</v>
      </c>
      <c r="C20" s="204" t="s">
        <v>153</v>
      </c>
      <c r="D20" s="204"/>
      <c r="E20" s="64"/>
    </row>
    <row r="21" spans="1:6">
      <c r="A21" s="59" t="s">
        <v>21</v>
      </c>
      <c r="B21" s="3" t="s">
        <v>22</v>
      </c>
      <c r="C21" s="214">
        <v>0</v>
      </c>
      <c r="D21" s="214"/>
      <c r="E21" s="64"/>
    </row>
    <row r="22" spans="1:6">
      <c r="A22" s="59" t="s">
        <v>23</v>
      </c>
      <c r="B22" s="3" t="s">
        <v>24</v>
      </c>
      <c r="C22" s="212" t="s">
        <v>154</v>
      </c>
      <c r="D22" s="212"/>
      <c r="E22" s="64"/>
    </row>
    <row r="23" spans="1:6">
      <c r="A23" s="59" t="s">
        <v>25</v>
      </c>
      <c r="B23" s="3" t="s">
        <v>26</v>
      </c>
      <c r="C23" s="204" t="s">
        <v>268</v>
      </c>
      <c r="D23" s="204"/>
      <c r="E23" s="64"/>
    </row>
    <row r="24" spans="1:6">
      <c r="A24" s="59" t="s">
        <v>27</v>
      </c>
      <c r="B24" s="3" t="s">
        <v>28</v>
      </c>
      <c r="C24" s="212" t="s">
        <v>155</v>
      </c>
      <c r="D24" s="212"/>
      <c r="E24" s="64"/>
    </row>
    <row r="25" spans="1:6">
      <c r="A25" s="59" t="s">
        <v>29</v>
      </c>
      <c r="B25" s="3" t="s">
        <v>30</v>
      </c>
      <c r="C25" s="211">
        <v>45292</v>
      </c>
      <c r="D25" s="211"/>
      <c r="E25" s="64"/>
    </row>
    <row r="27" spans="1:6">
      <c r="F27" s="1" t="s">
        <v>31</v>
      </c>
    </row>
    <row r="28" spans="1:6">
      <c r="A28" s="210" t="s">
        <v>32</v>
      </c>
      <c r="B28" s="210"/>
      <c r="C28" s="210"/>
      <c r="D28" s="210"/>
      <c r="F28" s="1" t="s">
        <v>33</v>
      </c>
    </row>
    <row r="30" spans="1:6">
      <c r="A30" s="59">
        <v>1</v>
      </c>
      <c r="B30" s="59" t="s">
        <v>34</v>
      </c>
      <c r="C30" s="59" t="s">
        <v>35</v>
      </c>
      <c r="D30" s="59" t="s">
        <v>36</v>
      </c>
    </row>
    <row r="31" spans="1:6">
      <c r="A31" s="6" t="s">
        <v>5</v>
      </c>
      <c r="B31" s="3" t="s">
        <v>37</v>
      </c>
      <c r="C31" s="7"/>
      <c r="D31" s="8">
        <f>C21</f>
        <v>0</v>
      </c>
    </row>
    <row r="32" spans="1:6">
      <c r="A32" s="56" t="s">
        <v>7</v>
      </c>
      <c r="B32" s="52" t="s">
        <v>156</v>
      </c>
      <c r="C32" s="53"/>
      <c r="D32" s="54">
        <v>0</v>
      </c>
    </row>
    <row r="33" spans="1:4">
      <c r="A33" s="56"/>
      <c r="B33" s="52"/>
      <c r="C33" s="53"/>
      <c r="D33" s="55"/>
    </row>
    <row r="34" spans="1:4">
      <c r="A34" s="56"/>
      <c r="B34" s="52"/>
      <c r="C34" s="53"/>
      <c r="D34" s="54"/>
    </row>
    <row r="35" spans="1:4">
      <c r="A35" s="56"/>
      <c r="B35" s="52"/>
      <c r="C35" s="53"/>
      <c r="D35" s="54"/>
    </row>
    <row r="36" spans="1:4">
      <c r="A36" s="215" t="s">
        <v>38</v>
      </c>
      <c r="B36" s="215"/>
      <c r="C36" s="9"/>
      <c r="D36" s="10">
        <f>SUM(D31:D35)</f>
        <v>0</v>
      </c>
    </row>
    <row r="39" spans="1:4">
      <c r="A39" s="210" t="s">
        <v>39</v>
      </c>
      <c r="B39" s="210"/>
      <c r="C39" s="210"/>
      <c r="D39" s="210"/>
    </row>
    <row r="40" spans="1:4" ht="16.5" thickBot="1">
      <c r="A40" s="11"/>
    </row>
    <row r="41" spans="1:4" ht="17.25" thickTop="1" thickBot="1">
      <c r="A41" s="217" t="s">
        <v>141</v>
      </c>
      <c r="B41" s="217"/>
      <c r="C41" s="12" t="s">
        <v>40</v>
      </c>
      <c r="D41" s="60">
        <f>D36</f>
        <v>0</v>
      </c>
    </row>
    <row r="42" spans="1:4" ht="19.5" thickTop="1" thickBot="1">
      <c r="A42" s="218"/>
      <c r="B42" s="218"/>
      <c r="C42" s="13" t="s">
        <v>41</v>
      </c>
      <c r="D42" s="61">
        <f>SUM(D41:D41)</f>
        <v>0</v>
      </c>
    </row>
    <row r="43" spans="1:4" ht="16.5" thickTop="1">
      <c r="A43" s="11"/>
    </row>
    <row r="44" spans="1:4">
      <c r="A44" s="219" t="s">
        <v>42</v>
      </c>
      <c r="B44" s="219"/>
      <c r="C44" s="219"/>
      <c r="D44" s="219"/>
    </row>
    <row r="46" spans="1:4">
      <c r="A46" s="59" t="s">
        <v>43</v>
      </c>
      <c r="B46" s="59" t="s">
        <v>44</v>
      </c>
      <c r="C46" s="59" t="s">
        <v>35</v>
      </c>
      <c r="D46" s="59" t="s">
        <v>36</v>
      </c>
    </row>
    <row r="47" spans="1:4">
      <c r="A47" s="6" t="s">
        <v>5</v>
      </c>
      <c r="B47" s="3" t="s">
        <v>45</v>
      </c>
      <c r="C47" s="14">
        <f>1/12</f>
        <v>8.3333333333333329E-2</v>
      </c>
      <c r="D47" s="15">
        <f>ROUND($D$42*C47,2)</f>
        <v>0</v>
      </c>
    </row>
    <row r="48" spans="1:4">
      <c r="A48" s="6" t="s">
        <v>7</v>
      </c>
      <c r="B48" s="3" t="s">
        <v>46</v>
      </c>
      <c r="C48" s="16">
        <f>1/12</f>
        <v>8.3333333333333329E-2</v>
      </c>
      <c r="D48" s="15">
        <f>ROUND($D$42*C48,2)</f>
        <v>0</v>
      </c>
    </row>
    <row r="49" spans="1:4">
      <c r="A49" s="6" t="s">
        <v>9</v>
      </c>
      <c r="B49" s="3" t="s">
        <v>47</v>
      </c>
      <c r="C49" s="17">
        <f>100%/3/12</f>
        <v>2.7777777777777776E-2</v>
      </c>
      <c r="D49" s="15">
        <f>ROUND($D$42*C49,2)</f>
        <v>0</v>
      </c>
    </row>
    <row r="50" spans="1:4">
      <c r="A50" s="215" t="s">
        <v>38</v>
      </c>
      <c r="B50" s="215"/>
      <c r="C50" s="215"/>
      <c r="D50" s="10">
        <f>SUM(D47:D49)</f>
        <v>0</v>
      </c>
    </row>
    <row r="51" spans="1:4">
      <c r="A51" s="18"/>
    </row>
    <row r="52" spans="1:4" ht="16.5" thickBot="1"/>
    <row r="53" spans="1:4" ht="17.25" thickTop="1" thickBot="1">
      <c r="A53" s="217" t="s">
        <v>140</v>
      </c>
      <c r="B53" s="217"/>
      <c r="C53" s="12" t="s">
        <v>40</v>
      </c>
      <c r="D53" s="60">
        <f>D36</f>
        <v>0</v>
      </c>
    </row>
    <row r="54" spans="1:4" ht="17.25" thickTop="1" thickBot="1">
      <c r="A54" s="218"/>
      <c r="B54" s="218"/>
      <c r="C54" s="12" t="s">
        <v>48</v>
      </c>
      <c r="D54" s="61">
        <f>D50</f>
        <v>0</v>
      </c>
    </row>
    <row r="55" spans="1:4" ht="19.5" thickTop="1" thickBot="1">
      <c r="A55" s="218"/>
      <c r="B55" s="218"/>
      <c r="C55" s="13" t="s">
        <v>41</v>
      </c>
      <c r="D55" s="61">
        <f>SUM(D53:D54)</f>
        <v>0</v>
      </c>
    </row>
    <row r="56" spans="1:4" ht="16.5" thickTop="1"/>
    <row r="57" spans="1:4">
      <c r="A57" s="220" t="s">
        <v>49</v>
      </c>
      <c r="B57" s="220"/>
      <c r="C57" s="220"/>
      <c r="D57" s="220"/>
    </row>
    <row r="59" spans="1:4">
      <c r="A59" s="59" t="s">
        <v>50</v>
      </c>
      <c r="B59" s="59" t="s">
        <v>51</v>
      </c>
      <c r="C59" s="59" t="s">
        <v>35</v>
      </c>
      <c r="D59" s="59" t="s">
        <v>36</v>
      </c>
    </row>
    <row r="60" spans="1:4">
      <c r="A60" s="6" t="s">
        <v>5</v>
      </c>
      <c r="B60" s="3" t="s">
        <v>52</v>
      </c>
      <c r="C60" s="19">
        <v>0.2</v>
      </c>
      <c r="D60" s="20">
        <f t="shared" ref="D60:D67" si="0">ROUND($D$55*C60,2)</f>
        <v>0</v>
      </c>
    </row>
    <row r="61" spans="1:4">
      <c r="A61" s="6" t="s">
        <v>7</v>
      </c>
      <c r="B61" s="3" t="s">
        <v>53</v>
      </c>
      <c r="C61" s="19">
        <v>2.5000000000000001E-2</v>
      </c>
      <c r="D61" s="20">
        <f t="shared" si="0"/>
        <v>0</v>
      </c>
    </row>
    <row r="62" spans="1:4">
      <c r="A62" s="6" t="s">
        <v>9</v>
      </c>
      <c r="B62" s="3" t="s">
        <v>144</v>
      </c>
      <c r="C62" s="75">
        <v>0</v>
      </c>
      <c r="D62" s="20">
        <f t="shared" si="0"/>
        <v>0</v>
      </c>
    </row>
    <row r="63" spans="1:4">
      <c r="A63" s="6" t="s">
        <v>11</v>
      </c>
      <c r="B63" s="3" t="s">
        <v>54</v>
      </c>
      <c r="C63" s="19">
        <v>1.4999999999999999E-2</v>
      </c>
      <c r="D63" s="20">
        <f t="shared" si="0"/>
        <v>0</v>
      </c>
    </row>
    <row r="64" spans="1:4">
      <c r="A64" s="6" t="s">
        <v>13</v>
      </c>
      <c r="B64" s="3" t="s">
        <v>55</v>
      </c>
      <c r="C64" s="19">
        <v>0.01</v>
      </c>
      <c r="D64" s="20">
        <f t="shared" si="0"/>
        <v>0</v>
      </c>
    </row>
    <row r="65" spans="1:5">
      <c r="A65" s="6" t="s">
        <v>15</v>
      </c>
      <c r="B65" s="3" t="s">
        <v>56</v>
      </c>
      <c r="C65" s="19">
        <v>6.0000000000000001E-3</v>
      </c>
      <c r="D65" s="20">
        <f t="shared" si="0"/>
        <v>0</v>
      </c>
    </row>
    <row r="66" spans="1:5">
      <c r="A66" s="6" t="s">
        <v>17</v>
      </c>
      <c r="B66" s="3" t="s">
        <v>57</v>
      </c>
      <c r="C66" s="19">
        <v>2E-3</v>
      </c>
      <c r="D66" s="20">
        <f t="shared" si="0"/>
        <v>0</v>
      </c>
    </row>
    <row r="67" spans="1:5">
      <c r="A67" s="6" t="s">
        <v>19</v>
      </c>
      <c r="B67" s="3" t="s">
        <v>58</v>
      </c>
      <c r="C67" s="21">
        <v>0.08</v>
      </c>
      <c r="D67" s="20">
        <f t="shared" si="0"/>
        <v>0</v>
      </c>
    </row>
    <row r="68" spans="1:5">
      <c r="A68" s="215" t="s">
        <v>59</v>
      </c>
      <c r="B68" s="215"/>
      <c r="C68" s="22">
        <f>SUM(C60:C67)</f>
        <v>0.33800000000000002</v>
      </c>
      <c r="D68" s="10">
        <f>SUM(D60:D67)</f>
        <v>0</v>
      </c>
    </row>
    <row r="69" spans="1:5">
      <c r="A69" s="18"/>
    </row>
    <row r="71" spans="1:5">
      <c r="A71" s="219" t="s">
        <v>60</v>
      </c>
      <c r="B71" s="219"/>
      <c r="C71" s="219"/>
      <c r="D71" s="219"/>
    </row>
    <row r="73" spans="1:5">
      <c r="A73" s="59" t="s">
        <v>61</v>
      </c>
      <c r="B73" s="215" t="s">
        <v>62</v>
      </c>
      <c r="C73" s="215"/>
      <c r="D73" s="59" t="s">
        <v>36</v>
      </c>
    </row>
    <row r="74" spans="1:5">
      <c r="A74" s="6" t="s">
        <v>63</v>
      </c>
      <c r="B74" s="216" t="s">
        <v>64</v>
      </c>
      <c r="C74" s="216"/>
      <c r="D74" s="54">
        <f>2*0*21</f>
        <v>0</v>
      </c>
    </row>
    <row r="75" spans="1:5">
      <c r="A75" s="6" t="s">
        <v>65</v>
      </c>
      <c r="B75" s="216" t="s">
        <v>66</v>
      </c>
      <c r="C75" s="216"/>
      <c r="D75" s="51" t="str">
        <f>IF(D74&lt;=0,"0,00",IF(ROUND(D31*6%,2)&gt;D74,D74,ROUND(D31*6%,2)))</f>
        <v>0,00</v>
      </c>
    </row>
    <row r="76" spans="1:5">
      <c r="A76" s="6" t="s">
        <v>67</v>
      </c>
      <c r="B76" s="216" t="s">
        <v>68</v>
      </c>
      <c r="C76" s="216"/>
      <c r="D76" s="51">
        <f>D74-D75</f>
        <v>0</v>
      </c>
    </row>
    <row r="77" spans="1:5">
      <c r="A77" s="6" t="s">
        <v>69</v>
      </c>
      <c r="B77" s="216" t="s">
        <v>70</v>
      </c>
      <c r="C77" s="216"/>
      <c r="D77" s="54">
        <f>0*21</f>
        <v>0</v>
      </c>
    </row>
    <row r="78" spans="1:5">
      <c r="A78" s="6" t="s">
        <v>71</v>
      </c>
      <c r="B78" s="216" t="s">
        <v>72</v>
      </c>
      <c r="C78" s="216"/>
      <c r="D78" s="54">
        <f>D77*0.05</f>
        <v>0</v>
      </c>
    </row>
    <row r="79" spans="1:5">
      <c r="A79" s="6" t="s">
        <v>73</v>
      </c>
      <c r="B79" s="216" t="s">
        <v>74</v>
      </c>
      <c r="C79" s="216"/>
      <c r="D79" s="51">
        <f>D77-D78</f>
        <v>0</v>
      </c>
    </row>
    <row r="80" spans="1:5" s="74" customFormat="1">
      <c r="A80" s="56" t="s">
        <v>9</v>
      </c>
      <c r="B80" s="221" t="s">
        <v>157</v>
      </c>
      <c r="C80" s="221"/>
      <c r="D80" s="57">
        <v>0</v>
      </c>
      <c r="E80" s="73"/>
    </row>
    <row r="81" spans="1:5" s="74" customFormat="1">
      <c r="A81" s="56" t="s">
        <v>11</v>
      </c>
      <c r="B81" s="221" t="s">
        <v>158</v>
      </c>
      <c r="C81" s="221"/>
      <c r="D81" s="58">
        <v>0</v>
      </c>
      <c r="E81" s="73"/>
    </row>
    <row r="82" spans="1:5" s="74" customFormat="1">
      <c r="A82" s="56"/>
      <c r="B82" s="221" t="s">
        <v>266</v>
      </c>
      <c r="C82" s="221"/>
      <c r="D82" s="58">
        <f>(D80/30*15)/12</f>
        <v>0</v>
      </c>
      <c r="E82" s="73"/>
    </row>
    <row r="83" spans="1:5">
      <c r="A83" s="215" t="s">
        <v>133</v>
      </c>
      <c r="B83" s="215"/>
      <c r="C83" s="215"/>
      <c r="D83" s="10">
        <f>SUM(D80:D82)+D76+D79</f>
        <v>0</v>
      </c>
    </row>
    <row r="86" spans="1:5">
      <c r="A86" s="219" t="s">
        <v>76</v>
      </c>
      <c r="B86" s="219"/>
      <c r="C86" s="219"/>
      <c r="D86" s="219"/>
    </row>
    <row r="88" spans="1:5">
      <c r="A88" s="59" t="s">
        <v>77</v>
      </c>
      <c r="B88" s="215" t="s">
        <v>78</v>
      </c>
      <c r="C88" s="215"/>
      <c r="D88" s="59" t="s">
        <v>36</v>
      </c>
    </row>
    <row r="89" spans="1:5">
      <c r="A89" s="6" t="s">
        <v>5</v>
      </c>
      <c r="B89" s="216" t="s">
        <v>78</v>
      </c>
      <c r="C89" s="216"/>
      <c r="D89" s="58"/>
    </row>
    <row r="90" spans="1:5">
      <c r="A90" s="215" t="s">
        <v>38</v>
      </c>
      <c r="B90" s="215"/>
      <c r="C90" s="215"/>
      <c r="D90" s="10">
        <f>SUM(D89)</f>
        <v>0</v>
      </c>
    </row>
    <row r="91" spans="1:5">
      <c r="A91" s="23"/>
      <c r="B91" s="23"/>
      <c r="C91" s="24"/>
    </row>
    <row r="92" spans="1:5">
      <c r="A92" s="23"/>
      <c r="B92" s="23"/>
      <c r="C92" s="24"/>
    </row>
    <row r="93" spans="1:5">
      <c r="A93" s="210" t="s">
        <v>79</v>
      </c>
      <c r="B93" s="210"/>
      <c r="C93" s="210"/>
      <c r="D93" s="210"/>
    </row>
    <row r="95" spans="1:5">
      <c r="A95" s="59">
        <v>2</v>
      </c>
      <c r="B95" s="215" t="s">
        <v>145</v>
      </c>
      <c r="C95" s="215"/>
      <c r="D95" s="59" t="s">
        <v>36</v>
      </c>
    </row>
    <row r="96" spans="1:5">
      <c r="A96" s="6" t="s">
        <v>43</v>
      </c>
      <c r="B96" s="216" t="s">
        <v>44</v>
      </c>
      <c r="C96" s="216"/>
      <c r="D96" s="25">
        <f>D50</f>
        <v>0</v>
      </c>
    </row>
    <row r="97" spans="1:5">
      <c r="A97" s="6" t="s">
        <v>50</v>
      </c>
      <c r="B97" s="216" t="s">
        <v>51</v>
      </c>
      <c r="C97" s="216"/>
      <c r="D97" s="26">
        <f>D68</f>
        <v>0</v>
      </c>
    </row>
    <row r="98" spans="1:5">
      <c r="A98" s="6" t="s">
        <v>61</v>
      </c>
      <c r="B98" s="216" t="s">
        <v>62</v>
      </c>
      <c r="C98" s="216"/>
      <c r="D98" s="26">
        <f>D83</f>
        <v>0</v>
      </c>
    </row>
    <row r="99" spans="1:5">
      <c r="A99" s="6" t="s">
        <v>77</v>
      </c>
      <c r="B99" s="216" t="s">
        <v>78</v>
      </c>
      <c r="C99" s="216"/>
      <c r="D99" s="26">
        <f>D90</f>
        <v>0</v>
      </c>
    </row>
    <row r="100" spans="1:5">
      <c r="A100" s="215" t="s">
        <v>38</v>
      </c>
      <c r="B100" s="215"/>
      <c r="C100" s="215"/>
      <c r="D100" s="10">
        <f>SUM(D96:D99)</f>
        <v>0</v>
      </c>
    </row>
    <row r="102" spans="1:5" ht="16.5" thickBot="1">
      <c r="E102" s="65"/>
    </row>
    <row r="103" spans="1:5" s="27" customFormat="1" ht="17.25" thickTop="1" thickBot="1">
      <c r="A103" s="222" t="s">
        <v>139</v>
      </c>
      <c r="B103" s="217"/>
      <c r="C103" s="12" t="s">
        <v>40</v>
      </c>
      <c r="D103" s="60">
        <f>D36</f>
        <v>0</v>
      </c>
      <c r="E103" s="62"/>
    </row>
    <row r="104" spans="1:5" s="27" customFormat="1" ht="17.25" thickTop="1" thickBot="1">
      <c r="A104" s="223"/>
      <c r="B104" s="218"/>
      <c r="C104" s="12" t="s">
        <v>87</v>
      </c>
      <c r="D104" s="60">
        <f>D50</f>
        <v>0</v>
      </c>
      <c r="E104" s="62"/>
    </row>
    <row r="105" spans="1:5" s="27" customFormat="1" ht="19.5" thickTop="1" thickBot="1">
      <c r="A105" s="218"/>
      <c r="B105" s="218"/>
      <c r="C105" s="13" t="s">
        <v>41</v>
      </c>
      <c r="D105" s="61">
        <f>SUM(D103:D104)</f>
        <v>0</v>
      </c>
      <c r="E105" s="62"/>
    </row>
    <row r="106" spans="1:5" ht="16.5" thickTop="1"/>
    <row r="107" spans="1:5">
      <c r="A107" s="210" t="s">
        <v>80</v>
      </c>
      <c r="B107" s="210"/>
      <c r="C107" s="210"/>
      <c r="D107" s="210"/>
    </row>
    <row r="109" spans="1:5">
      <c r="A109" s="59">
        <v>3</v>
      </c>
      <c r="B109" s="59" t="s">
        <v>81</v>
      </c>
      <c r="C109" s="59" t="s">
        <v>35</v>
      </c>
      <c r="D109" s="59" t="s">
        <v>36</v>
      </c>
    </row>
    <row r="110" spans="1:5">
      <c r="A110" s="6" t="s">
        <v>5</v>
      </c>
      <c r="B110" s="28" t="s">
        <v>82</v>
      </c>
      <c r="C110" s="19">
        <f>1/12*5.55%</f>
        <v>4.6249999999999998E-3</v>
      </c>
      <c r="D110" s="8">
        <f t="shared" ref="D110:D115" si="1">ROUND($D$105*C110,2)</f>
        <v>0</v>
      </c>
      <c r="E110" s="66"/>
    </row>
    <row r="111" spans="1:5">
      <c r="A111" s="7" t="s">
        <v>7</v>
      </c>
      <c r="B111" s="69" t="s">
        <v>83</v>
      </c>
      <c r="C111" s="70">
        <f>8%*C110</f>
        <v>3.6999999999999999E-4</v>
      </c>
      <c r="D111" s="15">
        <f t="shared" si="1"/>
        <v>0</v>
      </c>
      <c r="E111" s="67"/>
    </row>
    <row r="112" spans="1:5">
      <c r="A112" s="7" t="s">
        <v>9</v>
      </c>
      <c r="B112" s="69" t="s">
        <v>142</v>
      </c>
      <c r="C112" s="21">
        <f>(8%*40%*5.55%)</f>
        <v>1.776E-3</v>
      </c>
      <c r="D112" s="15">
        <f t="shared" si="1"/>
        <v>0</v>
      </c>
      <c r="E112" s="68"/>
    </row>
    <row r="113" spans="1:4">
      <c r="A113" s="7" t="s">
        <v>11</v>
      </c>
      <c r="B113" s="69" t="s">
        <v>84</v>
      </c>
      <c r="C113" s="21">
        <f>(1/30*7)/12</f>
        <v>1.9444444444444445E-2</v>
      </c>
      <c r="D113" s="15">
        <f t="shared" si="1"/>
        <v>0</v>
      </c>
    </row>
    <row r="114" spans="1:4">
      <c r="A114" s="7" t="s">
        <v>13</v>
      </c>
      <c r="B114" s="71" t="s">
        <v>85</v>
      </c>
      <c r="C114" s="21">
        <f>C68*C113</f>
        <v>6.5722222222222224E-3</v>
      </c>
      <c r="D114" s="15">
        <f t="shared" si="1"/>
        <v>0</v>
      </c>
    </row>
    <row r="115" spans="1:4">
      <c r="A115" s="7" t="s">
        <v>15</v>
      </c>
      <c r="B115" s="69" t="s">
        <v>143</v>
      </c>
      <c r="C115" s="21">
        <f>((0.08*0.4))</f>
        <v>3.2000000000000001E-2</v>
      </c>
      <c r="D115" s="15">
        <f t="shared" si="1"/>
        <v>0</v>
      </c>
    </row>
    <row r="116" spans="1:4">
      <c r="A116" s="224" t="s">
        <v>38</v>
      </c>
      <c r="B116" s="224"/>
      <c r="C116" s="224"/>
      <c r="D116" s="10">
        <f>SUM(D110:D115)</f>
        <v>0</v>
      </c>
    </row>
    <row r="117" spans="1:4">
      <c r="D117" s="30"/>
    </row>
    <row r="118" spans="1:4" ht="16.5" thickBot="1"/>
    <row r="119" spans="1:4" ht="17.25" thickTop="1" thickBot="1">
      <c r="A119" s="222" t="s">
        <v>138</v>
      </c>
      <c r="B119" s="225"/>
      <c r="C119" s="12" t="s">
        <v>86</v>
      </c>
      <c r="D119" s="61">
        <f>D36</f>
        <v>0</v>
      </c>
    </row>
    <row r="120" spans="1:4" ht="17.25" thickTop="1" thickBot="1">
      <c r="A120" s="223"/>
      <c r="B120" s="226"/>
      <c r="C120" s="12" t="s">
        <v>87</v>
      </c>
      <c r="D120" s="61">
        <f>D50</f>
        <v>0</v>
      </c>
    </row>
    <row r="121" spans="1:4" ht="17.25" thickTop="1" thickBot="1">
      <c r="A121" s="223"/>
      <c r="B121" s="226"/>
      <c r="C121" s="12" t="s">
        <v>88</v>
      </c>
      <c r="D121" s="61">
        <f>D83-D76-D79</f>
        <v>0</v>
      </c>
    </row>
    <row r="122" spans="1:4" ht="17.25" thickTop="1" thickBot="1">
      <c r="A122" s="223"/>
      <c r="B122" s="226"/>
      <c r="C122" s="12" t="s">
        <v>89</v>
      </c>
      <c r="D122" s="61">
        <f>D116</f>
        <v>0</v>
      </c>
    </row>
    <row r="123" spans="1:4" ht="19.5" thickTop="1" thickBot="1">
      <c r="A123" s="223"/>
      <c r="B123" s="226"/>
      <c r="C123" s="31" t="s">
        <v>90</v>
      </c>
      <c r="D123" s="61">
        <f>SUM(D119:D122)</f>
        <v>0</v>
      </c>
    </row>
    <row r="124" spans="1:4" ht="16.5" thickTop="1"/>
    <row r="125" spans="1:4">
      <c r="A125" s="210" t="s">
        <v>91</v>
      </c>
      <c r="B125" s="210"/>
      <c r="C125" s="210"/>
      <c r="D125" s="210"/>
    </row>
    <row r="126" spans="1:4">
      <c r="A126" s="2"/>
      <c r="B126" s="2"/>
      <c r="C126" s="2"/>
      <c r="D126" s="2"/>
    </row>
    <row r="127" spans="1:4">
      <c r="A127" s="219" t="s">
        <v>92</v>
      </c>
      <c r="B127" s="219"/>
      <c r="C127" s="219"/>
      <c r="D127" s="219"/>
    </row>
    <row r="129" spans="1:5">
      <c r="A129" s="59" t="s">
        <v>93</v>
      </c>
      <c r="B129" s="59" t="s">
        <v>94</v>
      </c>
      <c r="C129" s="59" t="s">
        <v>35</v>
      </c>
      <c r="D129" s="59" t="s">
        <v>36</v>
      </c>
    </row>
    <row r="130" spans="1:5">
      <c r="A130" s="6" t="s">
        <v>5</v>
      </c>
      <c r="B130" s="3" t="s">
        <v>95</v>
      </c>
      <c r="C130" s="33">
        <v>0</v>
      </c>
      <c r="D130" s="8">
        <f>ROUND(C130*$D$123,2)</f>
        <v>0</v>
      </c>
    </row>
    <row r="131" spans="1:5">
      <c r="A131" s="6" t="s">
        <v>7</v>
      </c>
      <c r="B131" s="3" t="s">
        <v>96</v>
      </c>
      <c r="C131" s="33">
        <f>ROUND(5.96/365,5)</f>
        <v>1.6330000000000001E-2</v>
      </c>
      <c r="D131" s="8">
        <f>ROUND(C131*$D$123,2)</f>
        <v>0</v>
      </c>
    </row>
    <row r="132" spans="1:5">
      <c r="A132" s="6" t="s">
        <v>9</v>
      </c>
      <c r="B132" s="3" t="s">
        <v>97</v>
      </c>
      <c r="C132" s="33">
        <f>(5/30)/12*0.015</f>
        <v>2.0833333333333332E-4</v>
      </c>
      <c r="D132" s="8">
        <f>ROUND(C132*$D$123,2)</f>
        <v>0</v>
      </c>
    </row>
    <row r="133" spans="1:5">
      <c r="A133" s="6" t="s">
        <v>11</v>
      </c>
      <c r="B133" s="3" t="s">
        <v>98</v>
      </c>
      <c r="C133" s="33">
        <f>15/30/12*8%</f>
        <v>3.3333333333333331E-3</v>
      </c>
      <c r="D133" s="8">
        <f>ROUND(C133*$D$123,2)</f>
        <v>0</v>
      </c>
    </row>
    <row r="134" spans="1:5">
      <c r="A134" s="6" t="s">
        <v>13</v>
      </c>
      <c r="B134" s="3" t="s">
        <v>99</v>
      </c>
      <c r="C134" s="32">
        <f>0.02*(4/12)/12</f>
        <v>5.5555555555555556E-4</v>
      </c>
      <c r="D134" s="8">
        <f>ROUND(C134*$D$123,2)</f>
        <v>0</v>
      </c>
    </row>
    <row r="135" spans="1:5" s="74" customFormat="1">
      <c r="A135" s="56" t="s">
        <v>15</v>
      </c>
      <c r="B135" s="52" t="s">
        <v>75</v>
      </c>
      <c r="C135" s="80"/>
      <c r="D135" s="57"/>
      <c r="E135" s="73"/>
    </row>
    <row r="136" spans="1:5" s="74" customFormat="1">
      <c r="A136" s="56"/>
      <c r="B136" s="52"/>
      <c r="C136" s="80"/>
      <c r="D136" s="57"/>
      <c r="E136" s="73"/>
    </row>
    <row r="137" spans="1:5">
      <c r="A137" s="215" t="s">
        <v>59</v>
      </c>
      <c r="B137" s="215"/>
      <c r="C137" s="34">
        <f>SUM(C130:C135)</f>
        <v>2.0427222222222225E-2</v>
      </c>
      <c r="D137" s="25">
        <f>SUM(D130:D136)</f>
        <v>0</v>
      </c>
    </row>
    <row r="138" spans="1:5">
      <c r="A138" s="35"/>
      <c r="B138" s="35"/>
      <c r="C138" s="36"/>
      <c r="D138" s="37"/>
    </row>
    <row r="139" spans="1:5">
      <c r="A139" s="219" t="s">
        <v>100</v>
      </c>
      <c r="B139" s="219"/>
      <c r="C139" s="219"/>
      <c r="D139" s="219"/>
    </row>
    <row r="141" spans="1:5">
      <c r="A141" s="59" t="s">
        <v>101</v>
      </c>
      <c r="B141" s="59" t="s">
        <v>134</v>
      </c>
      <c r="C141" s="59" t="s">
        <v>35</v>
      </c>
      <c r="D141" s="59" t="s">
        <v>36</v>
      </c>
    </row>
    <row r="142" spans="1:5">
      <c r="A142" s="38" t="s">
        <v>5</v>
      </c>
      <c r="B142" s="38" t="s">
        <v>134</v>
      </c>
      <c r="C142" s="39">
        <f>C137*C68</f>
        <v>6.9044011111111126E-3</v>
      </c>
      <c r="D142" s="40">
        <f>ROUND(C142*D123,2)</f>
        <v>0</v>
      </c>
    </row>
    <row r="143" spans="1:5">
      <c r="A143" s="215" t="s">
        <v>59</v>
      </c>
      <c r="B143" s="215"/>
      <c r="C143" s="215"/>
      <c r="D143" s="25">
        <f>D142</f>
        <v>0</v>
      </c>
    </row>
    <row r="144" spans="1:5">
      <c r="A144" s="35"/>
      <c r="B144" s="35"/>
      <c r="C144" s="36"/>
      <c r="D144" s="37"/>
    </row>
    <row r="145" spans="1:4">
      <c r="A145" s="210" t="s">
        <v>102</v>
      </c>
      <c r="B145" s="210"/>
      <c r="C145" s="210"/>
      <c r="D145" s="210"/>
    </row>
    <row r="147" spans="1:4">
      <c r="A147" s="59">
        <v>4</v>
      </c>
      <c r="B147" s="215" t="s">
        <v>103</v>
      </c>
      <c r="C147" s="215"/>
      <c r="D147" s="59" t="s">
        <v>36</v>
      </c>
    </row>
    <row r="148" spans="1:4">
      <c r="A148" s="6" t="s">
        <v>93</v>
      </c>
      <c r="B148" s="216" t="str">
        <f>B129</f>
        <v>Substituto nas Ausências Legais</v>
      </c>
      <c r="C148" s="216"/>
      <c r="D148" s="25">
        <f>D137</f>
        <v>0</v>
      </c>
    </row>
    <row r="149" spans="1:4">
      <c r="A149" s="6" t="s">
        <v>101</v>
      </c>
      <c r="B149" s="216" t="str">
        <f>B141</f>
        <v>Incidencia do Submódulo 2.2 sobre o Substituto nas Ausências Legais</v>
      </c>
      <c r="C149" s="216"/>
      <c r="D149" s="26">
        <f>D143</f>
        <v>0</v>
      </c>
    </row>
    <row r="150" spans="1:4">
      <c r="A150" s="215" t="s">
        <v>38</v>
      </c>
      <c r="B150" s="215"/>
      <c r="C150" s="215"/>
      <c r="D150" s="10">
        <f>SUM(D148:D149)</f>
        <v>0</v>
      </c>
    </row>
    <row r="151" spans="1:4">
      <c r="A151" s="35"/>
      <c r="B151" s="35"/>
      <c r="C151" s="36"/>
      <c r="D151" s="37"/>
    </row>
    <row r="152" spans="1:4" ht="16.5" thickBot="1"/>
    <row r="153" spans="1:4" ht="16.5" thickTop="1">
      <c r="A153" s="222" t="s">
        <v>137</v>
      </c>
      <c r="B153" s="222"/>
      <c r="C153" s="222"/>
      <c r="D153" s="225"/>
    </row>
    <row r="154" spans="1:4" ht="29.25" customHeight="1">
      <c r="A154" s="223"/>
      <c r="B154" s="223"/>
      <c r="C154" s="223"/>
      <c r="D154" s="226"/>
    </row>
    <row r="156" spans="1:4">
      <c r="A156" s="210" t="s">
        <v>104</v>
      </c>
      <c r="B156" s="210"/>
      <c r="C156" s="210"/>
      <c r="D156" s="210"/>
    </row>
    <row r="158" spans="1:4">
      <c r="A158" s="59">
        <v>5</v>
      </c>
      <c r="B158" s="215" t="s">
        <v>105</v>
      </c>
      <c r="C158" s="215"/>
      <c r="D158" s="59" t="s">
        <v>36</v>
      </c>
    </row>
    <row r="159" spans="1:4">
      <c r="A159" s="6" t="s">
        <v>5</v>
      </c>
      <c r="B159" s="216" t="s">
        <v>106</v>
      </c>
      <c r="C159" s="216"/>
      <c r="D159" s="58">
        <f>'UNIFORME SERVENTE'!I10</f>
        <v>0</v>
      </c>
    </row>
    <row r="160" spans="1:4">
      <c r="A160" s="6" t="s">
        <v>7</v>
      </c>
      <c r="B160" s="216" t="s">
        <v>107</v>
      </c>
      <c r="C160" s="216"/>
      <c r="D160" s="58">
        <f>SUM('MATERIAL DE LIMPEZA SERVENTE'!F35,'MATERIAL DE LIMPEZA SERVENTE'!F57)</f>
        <v>0</v>
      </c>
    </row>
    <row r="161" spans="1:4">
      <c r="A161" s="6" t="s">
        <v>9</v>
      </c>
      <c r="B161" s="216" t="s">
        <v>108</v>
      </c>
      <c r="C161" s="216"/>
      <c r="D161" s="58">
        <f>SUM('EQUIPAMENTO SERVENTE'!E17:F17,'EQUIPAMENTO SERVENTE'!E28:F28)</f>
        <v>0</v>
      </c>
    </row>
    <row r="162" spans="1:4">
      <c r="A162" s="56" t="s">
        <v>11</v>
      </c>
      <c r="B162" s="221" t="s">
        <v>75</v>
      </c>
      <c r="C162" s="221"/>
      <c r="D162" s="58"/>
    </row>
    <row r="163" spans="1:4">
      <c r="A163" s="56"/>
      <c r="B163" s="228"/>
      <c r="C163" s="229"/>
      <c r="D163" s="58"/>
    </row>
    <row r="164" spans="1:4">
      <c r="A164" s="215" t="s">
        <v>59</v>
      </c>
      <c r="B164" s="215"/>
      <c r="C164" s="215"/>
      <c r="D164" s="72">
        <f>SUM(D159:D163)</f>
        <v>0</v>
      </c>
    </row>
    <row r="166" spans="1:4" ht="16.5" thickBot="1"/>
    <row r="167" spans="1:4" ht="17.25" thickTop="1" thickBot="1">
      <c r="A167" s="230" t="s">
        <v>136</v>
      </c>
      <c r="B167" s="231"/>
      <c r="C167" s="12" t="s">
        <v>86</v>
      </c>
      <c r="D167" s="61">
        <f>D36</f>
        <v>0</v>
      </c>
    </row>
    <row r="168" spans="1:4" ht="17.25" thickTop="1" thickBot="1">
      <c r="A168" s="232"/>
      <c r="B168" s="233"/>
      <c r="C168" s="12" t="s">
        <v>109</v>
      </c>
      <c r="D168" s="61">
        <f>D100</f>
        <v>0</v>
      </c>
    </row>
    <row r="169" spans="1:4" ht="17.25" thickTop="1" thickBot="1">
      <c r="A169" s="232"/>
      <c r="B169" s="233"/>
      <c r="C169" s="12" t="s">
        <v>89</v>
      </c>
      <c r="D169" s="61">
        <f>D116</f>
        <v>0</v>
      </c>
    </row>
    <row r="170" spans="1:4" ht="17.25" thickTop="1" thickBot="1">
      <c r="A170" s="232"/>
      <c r="B170" s="233"/>
      <c r="C170" s="12" t="s">
        <v>110</v>
      </c>
      <c r="D170" s="61">
        <f>D150</f>
        <v>0</v>
      </c>
    </row>
    <row r="171" spans="1:4" ht="17.25" thickTop="1" thickBot="1">
      <c r="A171" s="232"/>
      <c r="B171" s="233"/>
      <c r="C171" s="12" t="s">
        <v>111</v>
      </c>
      <c r="D171" s="61">
        <f>D164</f>
        <v>0</v>
      </c>
    </row>
    <row r="172" spans="1:4" ht="19.5" thickTop="1" thickBot="1">
      <c r="A172" s="234"/>
      <c r="B172" s="235"/>
      <c r="C172" s="31" t="s">
        <v>90</v>
      </c>
      <c r="D172" s="61">
        <f>SUM(D167:D171)</f>
        <v>0</v>
      </c>
    </row>
    <row r="173" spans="1:4" ht="17.25" thickTop="1" thickBot="1">
      <c r="A173" s="231" t="s">
        <v>135</v>
      </c>
      <c r="B173" s="236"/>
      <c r="C173" s="12" t="s">
        <v>86</v>
      </c>
      <c r="D173" s="61">
        <f>D42</f>
        <v>0</v>
      </c>
    </row>
    <row r="174" spans="1:4" ht="17.25" thickTop="1" thickBot="1">
      <c r="A174" s="233"/>
      <c r="B174" s="237"/>
      <c r="C174" s="12" t="s">
        <v>109</v>
      </c>
      <c r="D174" s="61">
        <f>D168</f>
        <v>0</v>
      </c>
    </row>
    <row r="175" spans="1:4" ht="17.25" thickTop="1" thickBot="1">
      <c r="A175" s="233"/>
      <c r="B175" s="237"/>
      <c r="C175" s="12" t="s">
        <v>89</v>
      </c>
      <c r="D175" s="61">
        <f>D169</f>
        <v>0</v>
      </c>
    </row>
    <row r="176" spans="1:4" ht="17.25" thickTop="1" thickBot="1">
      <c r="A176" s="233"/>
      <c r="B176" s="237"/>
      <c r="C176" s="12" t="s">
        <v>110</v>
      </c>
      <c r="D176" s="61">
        <f>D170</f>
        <v>0</v>
      </c>
    </row>
    <row r="177" spans="1:5" ht="17.25" thickTop="1" thickBot="1">
      <c r="A177" s="233"/>
      <c r="B177" s="237"/>
      <c r="C177" s="12" t="s">
        <v>111</v>
      </c>
      <c r="D177" s="61">
        <f>D171</f>
        <v>0</v>
      </c>
    </row>
    <row r="178" spans="1:5" ht="24" thickTop="1" thickBot="1">
      <c r="A178" s="233"/>
      <c r="B178" s="237"/>
      <c r="C178" s="41" t="s">
        <v>112</v>
      </c>
      <c r="D178" s="61">
        <f>D184</f>
        <v>0</v>
      </c>
    </row>
    <row r="179" spans="1:5" ht="19.5" thickTop="1" thickBot="1">
      <c r="A179" s="233"/>
      <c r="B179" s="237"/>
      <c r="C179" s="31" t="s">
        <v>90</v>
      </c>
      <c r="D179" s="42">
        <f>SUM(D173:D178)</f>
        <v>0</v>
      </c>
    </row>
    <row r="180" spans="1:5" ht="16.5" thickTop="1"/>
    <row r="181" spans="1:5">
      <c r="A181" s="210" t="s">
        <v>113</v>
      </c>
      <c r="B181" s="210"/>
      <c r="C181" s="210"/>
      <c r="D181" s="210"/>
    </row>
    <row r="183" spans="1:5">
      <c r="A183" s="59">
        <v>6</v>
      </c>
      <c r="B183" s="59" t="s">
        <v>114</v>
      </c>
      <c r="C183" s="59" t="s">
        <v>35</v>
      </c>
      <c r="D183" s="59" t="s">
        <v>36</v>
      </c>
    </row>
    <row r="184" spans="1:5">
      <c r="A184" s="43" t="s">
        <v>5</v>
      </c>
      <c r="B184" s="44" t="s">
        <v>115</v>
      </c>
      <c r="C184" s="76">
        <v>0</v>
      </c>
      <c r="D184" s="81">
        <f>IF(C184&gt;5%,"PERCENTUAL MÁXIMO ULTRAPASSADO",ROUND(+D172*C184,2))</f>
        <v>0</v>
      </c>
    </row>
    <row r="185" spans="1:5" ht="32.25" customHeight="1">
      <c r="A185" s="43" t="s">
        <v>7</v>
      </c>
      <c r="B185" s="44" t="s">
        <v>116</v>
      </c>
      <c r="C185" s="76">
        <v>0</v>
      </c>
      <c r="D185" s="81">
        <f>IF(C185&gt;6.79%,"PERCENTUAL MÁXIMO ULTRAPASSADO)",ROUND(C185*(D179),2))</f>
        <v>0</v>
      </c>
    </row>
    <row r="186" spans="1:5">
      <c r="A186" s="238" t="s">
        <v>117</v>
      </c>
      <c r="B186" s="238"/>
      <c r="C186" s="238"/>
      <c r="D186" s="45">
        <f>D172+D184+D185</f>
        <v>0</v>
      </c>
    </row>
    <row r="187" spans="1:5">
      <c r="A187" s="238" t="s">
        <v>118</v>
      </c>
      <c r="B187" s="238"/>
      <c r="C187" s="238"/>
      <c r="D187" s="45">
        <f>ROUND(D186/(1-C195),2)</f>
        <v>0</v>
      </c>
    </row>
    <row r="188" spans="1:5">
      <c r="A188" s="43" t="s">
        <v>9</v>
      </c>
      <c r="B188" s="239" t="s">
        <v>119</v>
      </c>
      <c r="C188" s="239"/>
      <c r="D188" s="239"/>
    </row>
    <row r="189" spans="1:5">
      <c r="A189" s="44"/>
      <c r="B189" s="227" t="s">
        <v>120</v>
      </c>
      <c r="C189" s="227"/>
      <c r="D189" s="227"/>
      <c r="E189" s="66"/>
    </row>
    <row r="190" spans="1:5">
      <c r="A190" s="44"/>
      <c r="B190" s="46" t="s">
        <v>121</v>
      </c>
      <c r="C190" s="77">
        <v>0</v>
      </c>
      <c r="D190" s="15">
        <f>ROUND($D$187*C190,2)</f>
        <v>0</v>
      </c>
    </row>
    <row r="191" spans="1:5">
      <c r="A191" s="44"/>
      <c r="B191" s="46" t="s">
        <v>122</v>
      </c>
      <c r="C191" s="77">
        <v>0</v>
      </c>
      <c r="D191" s="15">
        <f>ROUND($D$187*C191,2)</f>
        <v>0</v>
      </c>
    </row>
    <row r="192" spans="1:5">
      <c r="A192" s="44"/>
      <c r="B192" s="227" t="s">
        <v>123</v>
      </c>
      <c r="C192" s="227"/>
      <c r="D192" s="227"/>
    </row>
    <row r="193" spans="1:4">
      <c r="A193" s="44"/>
      <c r="B193" s="227" t="s">
        <v>124</v>
      </c>
      <c r="C193" s="227"/>
      <c r="D193" s="227"/>
    </row>
    <row r="194" spans="1:4">
      <c r="A194" s="44"/>
      <c r="B194" s="46" t="s">
        <v>125</v>
      </c>
      <c r="C194" s="78">
        <v>0</v>
      </c>
      <c r="D194" s="15">
        <f>ROUND($D$187*C194,2)</f>
        <v>0</v>
      </c>
    </row>
    <row r="195" spans="1:4">
      <c r="A195" s="44"/>
      <c r="B195" s="47" t="s">
        <v>126</v>
      </c>
      <c r="C195" s="48">
        <f>C190+C191+C194</f>
        <v>0</v>
      </c>
      <c r="D195" s="49">
        <f>D190+D191+D194</f>
        <v>0</v>
      </c>
    </row>
    <row r="196" spans="1:4">
      <c r="A196" s="240" t="s">
        <v>38</v>
      </c>
      <c r="B196" s="240"/>
      <c r="C196" s="240"/>
      <c r="D196" s="49">
        <f>D195+D185+D184</f>
        <v>0</v>
      </c>
    </row>
    <row r="200" spans="1:4">
      <c r="A200" s="210" t="s">
        <v>127</v>
      </c>
      <c r="B200" s="210"/>
      <c r="C200" s="210"/>
      <c r="D200" s="210"/>
    </row>
    <row r="202" spans="1:4">
      <c r="A202" s="215" t="s">
        <v>128</v>
      </c>
      <c r="B202" s="215"/>
      <c r="C202" s="215"/>
      <c r="D202" s="59" t="s">
        <v>36</v>
      </c>
    </row>
    <row r="203" spans="1:4">
      <c r="A203" s="59" t="s">
        <v>5</v>
      </c>
      <c r="B203" s="216" t="s">
        <v>32</v>
      </c>
      <c r="C203" s="216"/>
      <c r="D203" s="25">
        <f>D36</f>
        <v>0</v>
      </c>
    </row>
    <row r="204" spans="1:4">
      <c r="A204" s="59" t="s">
        <v>7</v>
      </c>
      <c r="B204" s="216" t="s">
        <v>129</v>
      </c>
      <c r="C204" s="216"/>
      <c r="D204" s="25">
        <f>D100</f>
        <v>0</v>
      </c>
    </row>
    <row r="205" spans="1:4">
      <c r="A205" s="59" t="s">
        <v>9</v>
      </c>
      <c r="B205" s="216" t="s">
        <v>80</v>
      </c>
      <c r="C205" s="216"/>
      <c r="D205" s="25">
        <f>D116</f>
        <v>0</v>
      </c>
    </row>
    <row r="206" spans="1:4">
      <c r="A206" s="59" t="s">
        <v>11</v>
      </c>
      <c r="B206" s="216" t="s">
        <v>91</v>
      </c>
      <c r="C206" s="216"/>
      <c r="D206" s="25">
        <f>D170</f>
        <v>0</v>
      </c>
    </row>
    <row r="207" spans="1:4">
      <c r="A207" s="59" t="s">
        <v>13</v>
      </c>
      <c r="B207" s="216" t="s">
        <v>104</v>
      </c>
      <c r="C207" s="216"/>
      <c r="D207" s="25">
        <f>D164</f>
        <v>0</v>
      </c>
    </row>
    <row r="208" spans="1:4">
      <c r="A208" s="215" t="s">
        <v>130</v>
      </c>
      <c r="B208" s="215"/>
      <c r="C208" s="215"/>
      <c r="D208" s="29">
        <f>SUM(D203:D207)</f>
        <v>0</v>
      </c>
    </row>
    <row r="209" spans="1:4">
      <c r="A209" s="59" t="s">
        <v>15</v>
      </c>
      <c r="B209" s="216" t="s">
        <v>131</v>
      </c>
      <c r="C209" s="216"/>
      <c r="D209" s="25">
        <f>D196</f>
        <v>0</v>
      </c>
    </row>
    <row r="210" spans="1:4">
      <c r="A210" s="215" t="s">
        <v>132</v>
      </c>
      <c r="B210" s="215"/>
      <c r="C210" s="215"/>
      <c r="D210" s="29">
        <f>ROUND(D208+D209,2)</f>
        <v>0</v>
      </c>
    </row>
    <row r="212" spans="1:4">
      <c r="D212" s="50"/>
    </row>
  </sheetData>
  <sheetProtection algorithmName="SHA-512" hashValue="5Ai3xruTWsBsdwH3BbH/fgQwCjRhbOqu/FVTkE5efqapgfjYU73VQYdx2tihB9s+0InUsG9Dm4IfF+lNGNySlg==" saltValue="s9KKka5piFskiAlSCTyG0g==" spinCount="100000" sheet="1" objects="1" scenarios="1" insertRows="0"/>
  <mergeCells count="96">
    <mergeCell ref="A2:D2"/>
    <mergeCell ref="A1:E1"/>
    <mergeCell ref="A4:D4"/>
    <mergeCell ref="A210:C210"/>
    <mergeCell ref="B204:C204"/>
    <mergeCell ref="B205:C205"/>
    <mergeCell ref="B206:C206"/>
    <mergeCell ref="B207:C207"/>
    <mergeCell ref="A208:C208"/>
    <mergeCell ref="B209:C209"/>
    <mergeCell ref="B203:C203"/>
    <mergeCell ref="A173:B179"/>
    <mergeCell ref="A181:D181"/>
    <mergeCell ref="A186:C186"/>
    <mergeCell ref="A187:C187"/>
    <mergeCell ref="B189:D189"/>
    <mergeCell ref="B193:D193"/>
    <mergeCell ref="A196:C196"/>
    <mergeCell ref="A6:D6"/>
    <mergeCell ref="A200:D200"/>
    <mergeCell ref="B147:C147"/>
    <mergeCell ref="A100:C100"/>
    <mergeCell ref="A103:B105"/>
    <mergeCell ref="A107:D107"/>
    <mergeCell ref="A116:C116"/>
    <mergeCell ref="A119:B123"/>
    <mergeCell ref="A125:D125"/>
    <mergeCell ref="A127:D127"/>
    <mergeCell ref="A137:B137"/>
    <mergeCell ref="A139:D139"/>
    <mergeCell ref="A143:C143"/>
    <mergeCell ref="A145:D145"/>
    <mergeCell ref="A202:C202"/>
    <mergeCell ref="A167:B172"/>
    <mergeCell ref="B148:C148"/>
    <mergeCell ref="B149:C149"/>
    <mergeCell ref="A150:C150"/>
    <mergeCell ref="A153:D154"/>
    <mergeCell ref="A156:D156"/>
    <mergeCell ref="B158:C158"/>
    <mergeCell ref="B159:C159"/>
    <mergeCell ref="B160:C160"/>
    <mergeCell ref="B161:C161"/>
    <mergeCell ref="B162:C162"/>
    <mergeCell ref="A164:C164"/>
    <mergeCell ref="B163:C163"/>
    <mergeCell ref="B188:D188"/>
    <mergeCell ref="B192:D192"/>
    <mergeCell ref="B99:C99"/>
    <mergeCell ref="B82:C82"/>
    <mergeCell ref="A83:C83"/>
    <mergeCell ref="A86:D86"/>
    <mergeCell ref="B88:C88"/>
    <mergeCell ref="B89:C89"/>
    <mergeCell ref="A90:C90"/>
    <mergeCell ref="A93:D93"/>
    <mergeCell ref="B95:C95"/>
    <mergeCell ref="B96:C96"/>
    <mergeCell ref="B97:C97"/>
    <mergeCell ref="B98:C98"/>
    <mergeCell ref="B81:C81"/>
    <mergeCell ref="A57:D57"/>
    <mergeCell ref="A68:B68"/>
    <mergeCell ref="A71:D71"/>
    <mergeCell ref="B73:C73"/>
    <mergeCell ref="B74:C74"/>
    <mergeCell ref="B75:C75"/>
    <mergeCell ref="B76:C76"/>
    <mergeCell ref="B77:C77"/>
    <mergeCell ref="B78:C78"/>
    <mergeCell ref="B79:C79"/>
    <mergeCell ref="B80:C80"/>
    <mergeCell ref="A53:B55"/>
    <mergeCell ref="C21:D21"/>
    <mergeCell ref="C22:D22"/>
    <mergeCell ref="C23:D23"/>
    <mergeCell ref="C24:D24"/>
    <mergeCell ref="C25:D25"/>
    <mergeCell ref="A28:D28"/>
    <mergeCell ref="A36:B36"/>
    <mergeCell ref="A39:D39"/>
    <mergeCell ref="A41:B42"/>
    <mergeCell ref="A44:D44"/>
    <mergeCell ref="A50:C50"/>
    <mergeCell ref="C20:D20"/>
    <mergeCell ref="A8:D8"/>
    <mergeCell ref="A9:D9"/>
    <mergeCell ref="A10:D10"/>
    <mergeCell ref="A11:D11"/>
    <mergeCell ref="C13:D13"/>
    <mergeCell ref="C14:D14"/>
    <mergeCell ref="C15:D15"/>
    <mergeCell ref="C16:D16"/>
    <mergeCell ref="C17:D17"/>
    <mergeCell ref="C18:D18"/>
    <mergeCell ref="C19:D19"/>
  </mergeCells>
  <pageMargins left="0.51181102362204722" right="0.51181102362204722" top="0.78740157480314965" bottom="0.78740157480314965" header="0.31496062992125984" footer="0.31496062992125984"/>
  <pageSetup paperSize="9" scale="65" orientation="portrait" r:id="rId1"/>
  <rowBreaks count="3" manualBreakCount="3">
    <brk id="69" max="3" man="1"/>
    <brk id="137" max="3" man="1"/>
    <brk id="197" max="3" man="1"/>
  </rowBreaks>
  <colBreaks count="1" manualBreakCount="1">
    <brk id="4" min="7" max="192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workbookViewId="0">
      <selection activeCell="A9" sqref="A9:H9"/>
    </sheetView>
  </sheetViews>
  <sheetFormatPr defaultRowHeight="15"/>
  <cols>
    <col min="5" max="5" width="44.5703125" customWidth="1"/>
    <col min="6" max="6" width="21.5703125" customWidth="1"/>
    <col min="7" max="7" width="12.5703125" customWidth="1"/>
    <col min="8" max="8" width="16.7109375" customWidth="1"/>
    <col min="9" max="9" width="17.42578125" customWidth="1"/>
  </cols>
  <sheetData>
    <row r="1" spans="1:9" ht="15.75">
      <c r="A1" s="247" t="s">
        <v>159</v>
      </c>
      <c r="B1" s="263"/>
      <c r="C1" s="263"/>
      <c r="D1" s="263"/>
      <c r="E1" s="263"/>
      <c r="F1" s="263"/>
      <c r="G1" s="263"/>
      <c r="H1" s="263"/>
      <c r="I1" s="264"/>
    </row>
    <row r="2" spans="1:9" ht="17.25" customHeight="1">
      <c r="A2" s="85" t="s">
        <v>160</v>
      </c>
      <c r="B2" s="250" t="s">
        <v>161</v>
      </c>
      <c r="C2" s="250"/>
      <c r="D2" s="250"/>
      <c r="E2" s="250"/>
      <c r="F2" s="85" t="s">
        <v>270</v>
      </c>
      <c r="G2" s="86" t="s">
        <v>269</v>
      </c>
      <c r="H2" s="87" t="s">
        <v>162</v>
      </c>
      <c r="I2" s="87" t="s">
        <v>163</v>
      </c>
    </row>
    <row r="3" spans="1:9" ht="33" customHeight="1">
      <c r="A3" s="88">
        <v>1</v>
      </c>
      <c r="B3" s="265" t="s">
        <v>264</v>
      </c>
      <c r="C3" s="266"/>
      <c r="D3" s="266"/>
      <c r="E3" s="267"/>
      <c r="F3" s="89" t="s">
        <v>164</v>
      </c>
      <c r="G3" s="119">
        <v>4</v>
      </c>
      <c r="H3" s="145">
        <v>0</v>
      </c>
      <c r="I3" s="145">
        <f t="shared" ref="I3:I8" si="0">H3*G3</f>
        <v>0</v>
      </c>
    </row>
    <row r="4" spans="1:9" ht="33" customHeight="1">
      <c r="A4" s="88">
        <v>2</v>
      </c>
      <c r="B4" s="265" t="s">
        <v>168</v>
      </c>
      <c r="C4" s="266"/>
      <c r="D4" s="266"/>
      <c r="E4" s="267"/>
      <c r="F4" s="89" t="s">
        <v>164</v>
      </c>
      <c r="G4" s="119">
        <v>4</v>
      </c>
      <c r="H4" s="145">
        <v>0</v>
      </c>
      <c r="I4" s="145">
        <f t="shared" si="0"/>
        <v>0</v>
      </c>
    </row>
    <row r="5" spans="1:9" ht="34.5" customHeight="1">
      <c r="A5" s="88">
        <v>3</v>
      </c>
      <c r="B5" s="265" t="s">
        <v>169</v>
      </c>
      <c r="C5" s="266"/>
      <c r="D5" s="266"/>
      <c r="E5" s="267"/>
      <c r="F5" s="89" t="s">
        <v>165</v>
      </c>
      <c r="G5" s="119">
        <v>2</v>
      </c>
      <c r="H5" s="145">
        <v>0</v>
      </c>
      <c r="I5" s="145">
        <f t="shared" si="0"/>
        <v>0</v>
      </c>
    </row>
    <row r="6" spans="1:9" ht="18.75" customHeight="1">
      <c r="A6" s="88">
        <v>4</v>
      </c>
      <c r="B6" s="260" t="s">
        <v>170</v>
      </c>
      <c r="C6" s="261"/>
      <c r="D6" s="261"/>
      <c r="E6" s="262"/>
      <c r="F6" s="90" t="s">
        <v>165</v>
      </c>
      <c r="G6" s="119">
        <v>4</v>
      </c>
      <c r="H6" s="145">
        <v>0</v>
      </c>
      <c r="I6" s="145">
        <f t="shared" si="0"/>
        <v>0</v>
      </c>
    </row>
    <row r="7" spans="1:9" ht="32.25" customHeight="1">
      <c r="A7" s="88">
        <v>5</v>
      </c>
      <c r="B7" s="257" t="s">
        <v>172</v>
      </c>
      <c r="C7" s="258"/>
      <c r="D7" s="258"/>
      <c r="E7" s="259"/>
      <c r="F7" s="90" t="s">
        <v>164</v>
      </c>
      <c r="G7" s="119">
        <v>1</v>
      </c>
      <c r="H7" s="145">
        <v>0</v>
      </c>
      <c r="I7" s="145">
        <f t="shared" si="0"/>
        <v>0</v>
      </c>
    </row>
    <row r="8" spans="1:9" ht="20.25" customHeight="1">
      <c r="A8" s="88">
        <v>6</v>
      </c>
      <c r="B8" s="260" t="s">
        <v>171</v>
      </c>
      <c r="C8" s="261"/>
      <c r="D8" s="261"/>
      <c r="E8" s="262"/>
      <c r="F8" s="90" t="s">
        <v>165</v>
      </c>
      <c r="G8" s="119">
        <v>12</v>
      </c>
      <c r="H8" s="145">
        <v>0</v>
      </c>
      <c r="I8" s="145">
        <f t="shared" si="0"/>
        <v>0</v>
      </c>
    </row>
    <row r="9" spans="1:9" ht="15.75">
      <c r="A9" s="244" t="s">
        <v>166</v>
      </c>
      <c r="B9" s="245"/>
      <c r="C9" s="245"/>
      <c r="D9" s="245"/>
      <c r="E9" s="245"/>
      <c r="F9" s="245"/>
      <c r="G9" s="245"/>
      <c r="H9" s="246"/>
      <c r="I9" s="152">
        <f>SUM(I3:I8)</f>
        <v>0</v>
      </c>
    </row>
    <row r="10" spans="1:9" ht="15.75">
      <c r="A10" s="244" t="s">
        <v>167</v>
      </c>
      <c r="B10" s="245"/>
      <c r="C10" s="245"/>
      <c r="D10" s="245"/>
      <c r="E10" s="245"/>
      <c r="F10" s="245"/>
      <c r="G10" s="245"/>
      <c r="H10" s="246"/>
      <c r="I10" s="152">
        <f>(I9/12)*1.1131</f>
        <v>0</v>
      </c>
    </row>
    <row r="22" spans="5:5">
      <c r="E22" t="s">
        <v>344</v>
      </c>
    </row>
  </sheetData>
  <mergeCells count="10">
    <mergeCell ref="B7:E7"/>
    <mergeCell ref="B8:E8"/>
    <mergeCell ref="A9:H9"/>
    <mergeCell ref="A10:H10"/>
    <mergeCell ref="A1:I1"/>
    <mergeCell ref="B2:E2"/>
    <mergeCell ref="B3:E3"/>
    <mergeCell ref="B4:E4"/>
    <mergeCell ref="B5:E5"/>
    <mergeCell ref="B6:E6"/>
  </mergeCells>
  <pageMargins left="0.511811024" right="0.511811024" top="0.78740157499999996" bottom="0.78740157499999996" header="0.31496062000000002" footer="0.31496062000000002"/>
  <pageSetup paperSize="9" scale="9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8"/>
  <sheetViews>
    <sheetView topLeftCell="A26" workbookViewId="0">
      <selection activeCell="J28" sqref="J28"/>
    </sheetView>
  </sheetViews>
  <sheetFormatPr defaultRowHeight="15"/>
  <cols>
    <col min="1" max="1" width="85" customWidth="1"/>
    <col min="2" max="2" width="21" customWidth="1"/>
    <col min="3" max="3" width="7.5703125" customWidth="1"/>
    <col min="4" max="4" width="7.140625" customWidth="1"/>
    <col min="5" max="5" width="13" customWidth="1"/>
    <col min="6" max="6" width="15.42578125" customWidth="1"/>
  </cols>
  <sheetData>
    <row r="1" spans="1:6" ht="50.25" customHeight="1">
      <c r="A1" s="92" t="s">
        <v>173</v>
      </c>
      <c r="B1" s="93" t="s">
        <v>174</v>
      </c>
      <c r="C1" s="290" t="s">
        <v>175</v>
      </c>
      <c r="D1" s="291"/>
      <c r="E1" s="93" t="s">
        <v>176</v>
      </c>
      <c r="F1" s="93" t="s">
        <v>177</v>
      </c>
    </row>
    <row r="2" spans="1:6" ht="18" customHeight="1">
      <c r="A2" s="94" t="s">
        <v>178</v>
      </c>
      <c r="B2" s="95" t="s">
        <v>179</v>
      </c>
      <c r="C2" s="284">
        <v>0.94</v>
      </c>
      <c r="D2" s="284"/>
      <c r="E2" s="146">
        <v>0</v>
      </c>
      <c r="F2" s="146">
        <f t="shared" ref="F2:F33" si="0">E2*C2</f>
        <v>0</v>
      </c>
    </row>
    <row r="3" spans="1:6" ht="18" customHeight="1">
      <c r="A3" s="97" t="s">
        <v>180</v>
      </c>
      <c r="B3" s="98" t="s">
        <v>181</v>
      </c>
      <c r="C3" s="284">
        <v>1.19</v>
      </c>
      <c r="D3" s="284"/>
      <c r="E3" s="146">
        <v>0</v>
      </c>
      <c r="F3" s="146">
        <f t="shared" si="0"/>
        <v>0</v>
      </c>
    </row>
    <row r="4" spans="1:6" ht="18.75" customHeight="1">
      <c r="A4" s="94" t="s">
        <v>182</v>
      </c>
      <c r="B4" s="95" t="s">
        <v>181</v>
      </c>
      <c r="C4" s="284">
        <v>0.27</v>
      </c>
      <c r="D4" s="284"/>
      <c r="E4" s="146">
        <v>0</v>
      </c>
      <c r="F4" s="146">
        <f t="shared" si="0"/>
        <v>0</v>
      </c>
    </row>
    <row r="5" spans="1:6" ht="18" customHeight="1">
      <c r="A5" s="97" t="s">
        <v>183</v>
      </c>
      <c r="B5" s="95" t="s">
        <v>164</v>
      </c>
      <c r="C5" s="284">
        <v>0.21</v>
      </c>
      <c r="D5" s="284"/>
      <c r="E5" s="146">
        <v>0</v>
      </c>
      <c r="F5" s="146">
        <f t="shared" si="0"/>
        <v>0</v>
      </c>
    </row>
    <row r="6" spans="1:6" ht="15.75">
      <c r="A6" s="97" t="s">
        <v>184</v>
      </c>
      <c r="B6" s="95" t="s">
        <v>179</v>
      </c>
      <c r="C6" s="284">
        <v>0.25</v>
      </c>
      <c r="D6" s="284"/>
      <c r="E6" s="146">
        <v>0</v>
      </c>
      <c r="F6" s="146">
        <f t="shared" si="0"/>
        <v>0</v>
      </c>
    </row>
    <row r="7" spans="1:6" ht="19.5" customHeight="1">
      <c r="A7" s="114" t="s">
        <v>185</v>
      </c>
      <c r="B7" s="115" t="s">
        <v>179</v>
      </c>
      <c r="C7" s="289">
        <v>0.51</v>
      </c>
      <c r="D7" s="289"/>
      <c r="E7" s="156">
        <v>0</v>
      </c>
      <c r="F7" s="156">
        <f t="shared" si="0"/>
        <v>0</v>
      </c>
    </row>
    <row r="8" spans="1:6" ht="18.75" customHeight="1">
      <c r="A8" s="99" t="s">
        <v>186</v>
      </c>
      <c r="B8" s="100" t="s">
        <v>179</v>
      </c>
      <c r="C8" s="284">
        <v>0.83</v>
      </c>
      <c r="D8" s="284"/>
      <c r="E8" s="146">
        <v>0</v>
      </c>
      <c r="F8" s="146">
        <f t="shared" si="0"/>
        <v>0</v>
      </c>
    </row>
    <row r="9" spans="1:6" ht="18" customHeight="1">
      <c r="A9" s="116" t="s">
        <v>187</v>
      </c>
      <c r="B9" s="117" t="s">
        <v>188</v>
      </c>
      <c r="C9" s="289">
        <v>0.16</v>
      </c>
      <c r="D9" s="289"/>
      <c r="E9" s="156">
        <v>0</v>
      </c>
      <c r="F9" s="156">
        <f t="shared" si="0"/>
        <v>0</v>
      </c>
    </row>
    <row r="10" spans="1:6" ht="18" customHeight="1">
      <c r="A10" s="97" t="s">
        <v>189</v>
      </c>
      <c r="B10" s="100" t="s">
        <v>164</v>
      </c>
      <c r="C10" s="284">
        <v>1.18</v>
      </c>
      <c r="D10" s="284"/>
      <c r="E10" s="146">
        <v>0</v>
      </c>
      <c r="F10" s="146">
        <f t="shared" si="0"/>
        <v>0</v>
      </c>
    </row>
    <row r="11" spans="1:6" ht="20.25" customHeight="1">
      <c r="A11" s="97" t="s">
        <v>259</v>
      </c>
      <c r="B11" s="95" t="s">
        <v>164</v>
      </c>
      <c r="C11" s="284">
        <v>0.47</v>
      </c>
      <c r="D11" s="284"/>
      <c r="E11" s="146">
        <v>0</v>
      </c>
      <c r="F11" s="146">
        <f t="shared" si="0"/>
        <v>0</v>
      </c>
    </row>
    <row r="12" spans="1:6" ht="19.5" customHeight="1">
      <c r="A12" s="114" t="s">
        <v>190</v>
      </c>
      <c r="B12" s="115" t="s">
        <v>181</v>
      </c>
      <c r="C12" s="289">
        <v>0.86</v>
      </c>
      <c r="D12" s="289"/>
      <c r="E12" s="156">
        <v>0</v>
      </c>
      <c r="F12" s="156">
        <f t="shared" si="0"/>
        <v>0</v>
      </c>
    </row>
    <row r="13" spans="1:6" ht="20.25" customHeight="1">
      <c r="A13" s="97" t="s">
        <v>191</v>
      </c>
      <c r="B13" s="95" t="s">
        <v>164</v>
      </c>
      <c r="C13" s="284">
        <v>0.44</v>
      </c>
      <c r="D13" s="284"/>
      <c r="E13" s="146">
        <v>0</v>
      </c>
      <c r="F13" s="146">
        <f t="shared" si="0"/>
        <v>0</v>
      </c>
    </row>
    <row r="14" spans="1:6" ht="18" customHeight="1">
      <c r="A14" s="97" t="s">
        <v>192</v>
      </c>
      <c r="B14" s="95" t="s">
        <v>164</v>
      </c>
      <c r="C14" s="284">
        <v>0.73</v>
      </c>
      <c r="D14" s="284"/>
      <c r="E14" s="146">
        <v>0</v>
      </c>
      <c r="F14" s="146">
        <f t="shared" si="0"/>
        <v>0</v>
      </c>
    </row>
    <row r="15" spans="1:6" ht="20.25" customHeight="1">
      <c r="A15" s="97" t="s">
        <v>193</v>
      </c>
      <c r="B15" s="95" t="s">
        <v>164</v>
      </c>
      <c r="C15" s="284">
        <v>0.38</v>
      </c>
      <c r="D15" s="284"/>
      <c r="E15" s="146">
        <v>0</v>
      </c>
      <c r="F15" s="146">
        <f t="shared" si="0"/>
        <v>0</v>
      </c>
    </row>
    <row r="16" spans="1:6" ht="19.5" customHeight="1">
      <c r="A16" s="97" t="s">
        <v>194</v>
      </c>
      <c r="B16" s="95" t="s">
        <v>164</v>
      </c>
      <c r="C16" s="284">
        <v>2.0299999999999998</v>
      </c>
      <c r="D16" s="284"/>
      <c r="E16" s="146">
        <v>0</v>
      </c>
      <c r="F16" s="146">
        <f t="shared" si="0"/>
        <v>0</v>
      </c>
    </row>
    <row r="17" spans="1:6" ht="17.25" customHeight="1">
      <c r="A17" s="97" t="s">
        <v>260</v>
      </c>
      <c r="B17" s="95" t="s">
        <v>164</v>
      </c>
      <c r="C17" s="284">
        <v>1.21</v>
      </c>
      <c r="D17" s="284"/>
      <c r="E17" s="146">
        <v>0</v>
      </c>
      <c r="F17" s="146">
        <f t="shared" si="0"/>
        <v>0</v>
      </c>
    </row>
    <row r="18" spans="1:6" ht="16.5" customHeight="1">
      <c r="A18" s="101" t="s">
        <v>195</v>
      </c>
      <c r="B18" s="100" t="s">
        <v>164</v>
      </c>
      <c r="C18" s="284">
        <v>1.37</v>
      </c>
      <c r="D18" s="284"/>
      <c r="E18" s="146">
        <v>0</v>
      </c>
      <c r="F18" s="146">
        <f t="shared" si="0"/>
        <v>0</v>
      </c>
    </row>
    <row r="19" spans="1:6" ht="31.5">
      <c r="A19" s="101" t="s">
        <v>196</v>
      </c>
      <c r="B19" s="100" t="s">
        <v>197</v>
      </c>
      <c r="C19" s="284">
        <v>2.98</v>
      </c>
      <c r="D19" s="284"/>
      <c r="E19" s="146">
        <v>0</v>
      </c>
      <c r="F19" s="146">
        <f t="shared" si="0"/>
        <v>0</v>
      </c>
    </row>
    <row r="20" spans="1:6" ht="31.5">
      <c r="A20" s="101" t="s">
        <v>196</v>
      </c>
      <c r="B20" s="100" t="s">
        <v>198</v>
      </c>
      <c r="C20" s="284">
        <v>0.76</v>
      </c>
      <c r="D20" s="284"/>
      <c r="E20" s="146">
        <v>0</v>
      </c>
      <c r="F20" s="146">
        <f t="shared" si="0"/>
        <v>0</v>
      </c>
    </row>
    <row r="21" spans="1:6" ht="31.5">
      <c r="A21" s="94" t="s">
        <v>199</v>
      </c>
      <c r="B21" s="100" t="s">
        <v>200</v>
      </c>
      <c r="C21" s="287">
        <v>2.09</v>
      </c>
      <c r="D21" s="288"/>
      <c r="E21" s="146">
        <v>0</v>
      </c>
      <c r="F21" s="146">
        <f t="shared" si="0"/>
        <v>0</v>
      </c>
    </row>
    <row r="22" spans="1:6" ht="31.5">
      <c r="A22" s="94" t="s">
        <v>199</v>
      </c>
      <c r="B22" s="100" t="s">
        <v>201</v>
      </c>
      <c r="C22" s="284">
        <v>7.23</v>
      </c>
      <c r="D22" s="284"/>
      <c r="E22" s="146">
        <v>0</v>
      </c>
      <c r="F22" s="146">
        <f t="shared" si="0"/>
        <v>0</v>
      </c>
    </row>
    <row r="23" spans="1:6" ht="18.75" customHeight="1">
      <c r="A23" s="102" t="s">
        <v>202</v>
      </c>
      <c r="B23" s="100" t="s">
        <v>164</v>
      </c>
      <c r="C23" s="284">
        <v>4.34</v>
      </c>
      <c r="D23" s="284"/>
      <c r="E23" s="146">
        <v>0</v>
      </c>
      <c r="F23" s="146">
        <f t="shared" si="0"/>
        <v>0</v>
      </c>
    </row>
    <row r="24" spans="1:6" ht="17.25" customHeight="1">
      <c r="A24" s="94" t="s">
        <v>203</v>
      </c>
      <c r="B24" s="95" t="s">
        <v>179</v>
      </c>
      <c r="C24" s="284">
        <v>0.16</v>
      </c>
      <c r="D24" s="284"/>
      <c r="E24" s="146">
        <v>0</v>
      </c>
      <c r="F24" s="146">
        <f t="shared" si="0"/>
        <v>0</v>
      </c>
    </row>
    <row r="25" spans="1:6" ht="18" customHeight="1">
      <c r="A25" s="102" t="s">
        <v>204</v>
      </c>
      <c r="B25" s="100" t="s">
        <v>205</v>
      </c>
      <c r="C25" s="284">
        <v>0.71</v>
      </c>
      <c r="D25" s="284"/>
      <c r="E25" s="146">
        <v>0</v>
      </c>
      <c r="F25" s="146">
        <f t="shared" si="0"/>
        <v>0</v>
      </c>
    </row>
    <row r="26" spans="1:6" ht="18.75" customHeight="1">
      <c r="A26" s="102" t="s">
        <v>206</v>
      </c>
      <c r="B26" s="100" t="s">
        <v>207</v>
      </c>
      <c r="C26" s="284">
        <v>0.59</v>
      </c>
      <c r="D26" s="284"/>
      <c r="E26" s="146">
        <v>0</v>
      </c>
      <c r="F26" s="146">
        <f t="shared" si="0"/>
        <v>0</v>
      </c>
    </row>
    <row r="27" spans="1:6" ht="18" customHeight="1">
      <c r="A27" s="102" t="s">
        <v>208</v>
      </c>
      <c r="B27" s="100" t="s">
        <v>209</v>
      </c>
      <c r="C27" s="284">
        <v>0.17</v>
      </c>
      <c r="D27" s="284"/>
      <c r="E27" s="146">
        <v>0</v>
      </c>
      <c r="F27" s="146">
        <f t="shared" si="0"/>
        <v>0</v>
      </c>
    </row>
    <row r="28" spans="1:6" ht="17.25" customHeight="1">
      <c r="A28" s="102" t="s">
        <v>210</v>
      </c>
      <c r="B28" s="100" t="s">
        <v>209</v>
      </c>
      <c r="C28" s="284">
        <v>0.78</v>
      </c>
      <c r="D28" s="284"/>
      <c r="E28" s="146">
        <v>0</v>
      </c>
      <c r="F28" s="146">
        <f t="shared" si="0"/>
        <v>0</v>
      </c>
    </row>
    <row r="29" spans="1:6" ht="18.75" customHeight="1">
      <c r="A29" s="102" t="s">
        <v>211</v>
      </c>
      <c r="B29" s="100" t="s">
        <v>209</v>
      </c>
      <c r="C29" s="284">
        <v>0.06</v>
      </c>
      <c r="D29" s="284"/>
      <c r="E29" s="146">
        <v>0</v>
      </c>
      <c r="F29" s="146">
        <f t="shared" si="0"/>
        <v>0</v>
      </c>
    </row>
    <row r="30" spans="1:6" ht="17.25" customHeight="1">
      <c r="A30" s="102" t="s">
        <v>212</v>
      </c>
      <c r="B30" s="100" t="s">
        <v>209</v>
      </c>
      <c r="C30" s="284">
        <v>0.54</v>
      </c>
      <c r="D30" s="284"/>
      <c r="E30" s="146">
        <v>0</v>
      </c>
      <c r="F30" s="146">
        <f t="shared" si="0"/>
        <v>0</v>
      </c>
    </row>
    <row r="31" spans="1:6" ht="18" customHeight="1">
      <c r="A31" s="102" t="s">
        <v>213</v>
      </c>
      <c r="B31" s="100" t="s">
        <v>209</v>
      </c>
      <c r="C31" s="284">
        <v>0.34</v>
      </c>
      <c r="D31" s="284"/>
      <c r="E31" s="146">
        <v>0</v>
      </c>
      <c r="F31" s="146">
        <f t="shared" si="0"/>
        <v>0</v>
      </c>
    </row>
    <row r="32" spans="1:6" ht="17.25" customHeight="1">
      <c r="A32" s="102" t="s">
        <v>214</v>
      </c>
      <c r="B32" s="100" t="s">
        <v>209</v>
      </c>
      <c r="C32" s="284">
        <v>0.36</v>
      </c>
      <c r="D32" s="284"/>
      <c r="E32" s="146">
        <v>0</v>
      </c>
      <c r="F32" s="146">
        <f t="shared" si="0"/>
        <v>0</v>
      </c>
    </row>
    <row r="33" spans="1:6" ht="18" customHeight="1">
      <c r="A33" s="102" t="s">
        <v>215</v>
      </c>
      <c r="B33" s="100" t="s">
        <v>164</v>
      </c>
      <c r="C33" s="284">
        <v>0.5</v>
      </c>
      <c r="D33" s="284"/>
      <c r="E33" s="146">
        <v>0</v>
      </c>
      <c r="F33" s="146">
        <f t="shared" si="0"/>
        <v>0</v>
      </c>
    </row>
    <row r="34" spans="1:6" ht="15.75">
      <c r="A34" s="275" t="s">
        <v>177</v>
      </c>
      <c r="B34" s="276"/>
      <c r="C34" s="276"/>
      <c r="D34" s="276"/>
      <c r="E34" s="277"/>
      <c r="F34" s="157">
        <f>SUM(F2:F33)</f>
        <v>0</v>
      </c>
    </row>
    <row r="35" spans="1:6" ht="15.75">
      <c r="A35" s="278" t="s">
        <v>216</v>
      </c>
      <c r="B35" s="279"/>
      <c r="C35" s="279"/>
      <c r="D35" s="279"/>
      <c r="E35" s="280"/>
      <c r="F35" s="158">
        <f>F34*1.1131</f>
        <v>0</v>
      </c>
    </row>
    <row r="36" spans="1:6" ht="15.75">
      <c r="A36" s="103"/>
      <c r="B36" s="103"/>
      <c r="C36" s="103"/>
      <c r="D36" s="103"/>
      <c r="E36" s="103"/>
      <c r="F36" s="103"/>
    </row>
    <row r="37" spans="1:6" ht="48.75" customHeight="1">
      <c r="A37" s="92" t="s">
        <v>217</v>
      </c>
      <c r="B37" s="92" t="s">
        <v>174</v>
      </c>
      <c r="C37" s="285" t="s">
        <v>175</v>
      </c>
      <c r="D37" s="286"/>
      <c r="E37" s="93" t="s">
        <v>176</v>
      </c>
      <c r="F37" s="92" t="s">
        <v>177</v>
      </c>
    </row>
    <row r="38" spans="1:6" ht="16.5" customHeight="1">
      <c r="A38" s="94" t="s">
        <v>218</v>
      </c>
      <c r="B38" s="104" t="s">
        <v>164</v>
      </c>
      <c r="C38" s="273">
        <v>0.06</v>
      </c>
      <c r="D38" s="274"/>
      <c r="E38" s="146">
        <v>0</v>
      </c>
      <c r="F38" s="146">
        <f t="shared" ref="F38:F55" si="1">E38*C38</f>
        <v>0</v>
      </c>
    </row>
    <row r="39" spans="1:6" ht="17.25" customHeight="1">
      <c r="A39" s="97" t="s">
        <v>219</v>
      </c>
      <c r="B39" s="105" t="s">
        <v>164</v>
      </c>
      <c r="C39" s="273">
        <v>0.14000000000000001</v>
      </c>
      <c r="D39" s="274"/>
      <c r="E39" s="146">
        <v>0</v>
      </c>
      <c r="F39" s="146">
        <f t="shared" si="1"/>
        <v>0</v>
      </c>
    </row>
    <row r="40" spans="1:6" ht="17.25" customHeight="1">
      <c r="A40" s="94" t="s">
        <v>220</v>
      </c>
      <c r="B40" s="104" t="s">
        <v>164</v>
      </c>
      <c r="C40" s="273">
        <v>0.03</v>
      </c>
      <c r="D40" s="274"/>
      <c r="E40" s="146">
        <v>0</v>
      </c>
      <c r="F40" s="146">
        <f t="shared" si="1"/>
        <v>0</v>
      </c>
    </row>
    <row r="41" spans="1:6" ht="18.75" customHeight="1">
      <c r="A41" s="97" t="s">
        <v>221</v>
      </c>
      <c r="B41" s="104" t="s">
        <v>164</v>
      </c>
      <c r="C41" s="273">
        <v>0.03</v>
      </c>
      <c r="D41" s="274"/>
      <c r="E41" s="146">
        <v>0</v>
      </c>
      <c r="F41" s="146">
        <f t="shared" si="1"/>
        <v>0</v>
      </c>
    </row>
    <row r="42" spans="1:6" ht="18.75" customHeight="1">
      <c r="A42" s="97" t="s">
        <v>222</v>
      </c>
      <c r="B42" s="104" t="s">
        <v>164</v>
      </c>
      <c r="C42" s="273">
        <v>0.05</v>
      </c>
      <c r="D42" s="274"/>
      <c r="E42" s="147">
        <v>0</v>
      </c>
      <c r="F42" s="146">
        <f t="shared" si="1"/>
        <v>0</v>
      </c>
    </row>
    <row r="43" spans="1:6" ht="17.25" customHeight="1">
      <c r="A43" s="97" t="s">
        <v>223</v>
      </c>
      <c r="B43" s="104" t="s">
        <v>164</v>
      </c>
      <c r="C43" s="273">
        <v>0.01</v>
      </c>
      <c r="D43" s="274"/>
      <c r="E43" s="148">
        <v>0</v>
      </c>
      <c r="F43" s="146">
        <f t="shared" si="1"/>
        <v>0</v>
      </c>
    </row>
    <row r="44" spans="1:6" ht="18" customHeight="1">
      <c r="A44" s="97" t="s">
        <v>224</v>
      </c>
      <c r="B44" s="104" t="s">
        <v>225</v>
      </c>
      <c r="C44" s="273">
        <v>1.1499999999999999</v>
      </c>
      <c r="D44" s="274"/>
      <c r="E44" s="148">
        <v>0</v>
      </c>
      <c r="F44" s="146">
        <f t="shared" si="1"/>
        <v>0</v>
      </c>
    </row>
    <row r="45" spans="1:6" ht="18" customHeight="1">
      <c r="A45" s="94" t="s">
        <v>226</v>
      </c>
      <c r="B45" s="104" t="s">
        <v>164</v>
      </c>
      <c r="C45" s="273">
        <v>0.03</v>
      </c>
      <c r="D45" s="274"/>
      <c r="E45" s="149">
        <v>0</v>
      </c>
      <c r="F45" s="146">
        <f t="shared" si="1"/>
        <v>0</v>
      </c>
    </row>
    <row r="46" spans="1:6" ht="18" customHeight="1">
      <c r="A46" s="97" t="s">
        <v>227</v>
      </c>
      <c r="B46" s="104" t="s">
        <v>164</v>
      </c>
      <c r="C46" s="273">
        <v>7.0000000000000007E-2</v>
      </c>
      <c r="D46" s="274"/>
      <c r="E46" s="149">
        <v>0</v>
      </c>
      <c r="F46" s="146">
        <f t="shared" si="1"/>
        <v>0</v>
      </c>
    </row>
    <row r="47" spans="1:6" ht="20.25" customHeight="1">
      <c r="A47" s="97" t="s">
        <v>228</v>
      </c>
      <c r="B47" s="104" t="s">
        <v>164</v>
      </c>
      <c r="C47" s="273">
        <v>0.03</v>
      </c>
      <c r="D47" s="274"/>
      <c r="E47" s="149">
        <v>0</v>
      </c>
      <c r="F47" s="146">
        <f t="shared" si="1"/>
        <v>0</v>
      </c>
    </row>
    <row r="48" spans="1:6" ht="20.25" customHeight="1">
      <c r="A48" s="97" t="s">
        <v>229</v>
      </c>
      <c r="B48" s="104" t="s">
        <v>164</v>
      </c>
      <c r="C48" s="273">
        <v>0.03</v>
      </c>
      <c r="D48" s="274"/>
      <c r="E48" s="149">
        <v>0</v>
      </c>
      <c r="F48" s="146">
        <f t="shared" si="1"/>
        <v>0</v>
      </c>
    </row>
    <row r="49" spans="1:8" ht="18.75" customHeight="1">
      <c r="A49" s="97" t="s">
        <v>230</v>
      </c>
      <c r="B49" s="104" t="s">
        <v>164</v>
      </c>
      <c r="C49" s="273">
        <v>0.14000000000000001</v>
      </c>
      <c r="D49" s="274"/>
      <c r="E49" s="149">
        <v>0</v>
      </c>
      <c r="F49" s="146">
        <f t="shared" si="1"/>
        <v>0</v>
      </c>
    </row>
    <row r="50" spans="1:8" ht="18.75" customHeight="1">
      <c r="A50" s="97" t="s">
        <v>231</v>
      </c>
      <c r="B50" s="104" t="s">
        <v>164</v>
      </c>
      <c r="C50" s="273">
        <v>0.13</v>
      </c>
      <c r="D50" s="274"/>
      <c r="E50" s="149">
        <v>0</v>
      </c>
      <c r="F50" s="146">
        <f t="shared" si="1"/>
        <v>0</v>
      </c>
    </row>
    <row r="51" spans="1:8" ht="18" customHeight="1">
      <c r="A51" s="97" t="s">
        <v>232</v>
      </c>
      <c r="B51" s="104" t="s">
        <v>164</v>
      </c>
      <c r="C51" s="273">
        <v>0.14000000000000001</v>
      </c>
      <c r="D51" s="274"/>
      <c r="E51" s="149">
        <v>0</v>
      </c>
      <c r="F51" s="146">
        <f t="shared" si="1"/>
        <v>0</v>
      </c>
    </row>
    <row r="52" spans="1:8" ht="17.25" customHeight="1">
      <c r="A52" s="97" t="s">
        <v>261</v>
      </c>
      <c r="B52" s="104" t="s">
        <v>164</v>
      </c>
      <c r="C52" s="273">
        <v>0.02</v>
      </c>
      <c r="D52" s="274"/>
      <c r="E52" s="149">
        <v>0</v>
      </c>
      <c r="F52" s="146">
        <f t="shared" si="1"/>
        <v>0</v>
      </c>
    </row>
    <row r="53" spans="1:8" ht="17.25" customHeight="1">
      <c r="A53" s="97" t="s">
        <v>233</v>
      </c>
      <c r="B53" s="104" t="s">
        <v>164</v>
      </c>
      <c r="C53" s="273">
        <v>0.14000000000000001</v>
      </c>
      <c r="D53" s="274"/>
      <c r="E53" s="147">
        <v>0</v>
      </c>
      <c r="F53" s="146">
        <f t="shared" si="1"/>
        <v>0</v>
      </c>
    </row>
    <row r="54" spans="1:8" ht="20.25" customHeight="1">
      <c r="A54" s="106" t="s">
        <v>234</v>
      </c>
      <c r="B54" s="104" t="s">
        <v>164</v>
      </c>
      <c r="C54" s="273">
        <v>0.17</v>
      </c>
      <c r="D54" s="274"/>
      <c r="E54" s="149">
        <v>0</v>
      </c>
      <c r="F54" s="146">
        <f t="shared" si="1"/>
        <v>0</v>
      </c>
    </row>
    <row r="55" spans="1:8" ht="19.5" customHeight="1">
      <c r="A55" s="101" t="s">
        <v>235</v>
      </c>
      <c r="B55" s="104" t="s">
        <v>164</v>
      </c>
      <c r="C55" s="273">
        <v>0.14000000000000001</v>
      </c>
      <c r="D55" s="274"/>
      <c r="E55" s="147">
        <v>0</v>
      </c>
      <c r="F55" s="146">
        <f t="shared" si="1"/>
        <v>0</v>
      </c>
    </row>
    <row r="56" spans="1:8" ht="15.75">
      <c r="A56" s="275" t="s">
        <v>177</v>
      </c>
      <c r="B56" s="276"/>
      <c r="C56" s="276"/>
      <c r="D56" s="276"/>
      <c r="E56" s="277"/>
      <c r="F56" s="150">
        <f>SUM(F38:F55)</f>
        <v>0</v>
      </c>
    </row>
    <row r="57" spans="1:8" ht="15.75">
      <c r="A57" s="278" t="s">
        <v>216</v>
      </c>
      <c r="B57" s="279"/>
      <c r="C57" s="279"/>
      <c r="D57" s="279"/>
      <c r="E57" s="280"/>
      <c r="F57" s="151">
        <f>F56*1.1131</f>
        <v>0</v>
      </c>
    </row>
    <row r="58" spans="1:8" ht="15.75">
      <c r="A58" s="103"/>
      <c r="B58" s="103"/>
      <c r="C58" s="103"/>
      <c r="D58" s="103"/>
      <c r="E58" s="103"/>
      <c r="F58" s="103"/>
    </row>
    <row r="59" spans="1:8" ht="49.5" customHeight="1">
      <c r="A59" s="121"/>
      <c r="B59" s="121"/>
      <c r="C59" s="281"/>
      <c r="D59" s="281"/>
      <c r="E59" s="121"/>
      <c r="F59" s="121"/>
    </row>
    <row r="60" spans="1:8" ht="15.75">
      <c r="A60" s="122"/>
      <c r="B60" s="123"/>
      <c r="C60" s="282"/>
      <c r="D60" s="282"/>
      <c r="E60" s="124"/>
      <c r="F60" s="124"/>
    </row>
    <row r="61" spans="1:8" ht="15.75">
      <c r="A61" s="122"/>
      <c r="B61" s="123"/>
      <c r="C61" s="282"/>
      <c r="D61" s="282"/>
      <c r="E61" s="124"/>
      <c r="F61" s="124"/>
      <c r="H61" s="120"/>
    </row>
    <row r="62" spans="1:8" ht="15.75">
      <c r="A62" s="122"/>
      <c r="B62" s="123"/>
      <c r="C62" s="282"/>
      <c r="D62" s="282"/>
      <c r="E62" s="124"/>
      <c r="F62" s="124"/>
    </row>
    <row r="63" spans="1:8" ht="15.75">
      <c r="A63" s="283"/>
      <c r="B63" s="283"/>
      <c r="C63" s="283"/>
      <c r="D63" s="283"/>
      <c r="E63" s="283"/>
      <c r="F63" s="125"/>
    </row>
    <row r="64" spans="1:8" ht="16.5">
      <c r="A64" s="268"/>
      <c r="B64" s="268"/>
      <c r="C64" s="268"/>
      <c r="D64" s="126"/>
      <c r="E64" s="269"/>
      <c r="F64" s="269"/>
    </row>
    <row r="65" spans="1:6" ht="16.5">
      <c r="A65" s="268"/>
      <c r="B65" s="268"/>
      <c r="C65" s="268"/>
      <c r="D65" s="126"/>
      <c r="E65" s="269"/>
      <c r="F65" s="269"/>
    </row>
    <row r="66" spans="1:6">
      <c r="A66" s="268"/>
      <c r="B66" s="268"/>
      <c r="C66" s="268"/>
      <c r="D66" s="268"/>
      <c r="E66" s="269"/>
      <c r="F66" s="269"/>
    </row>
    <row r="67" spans="1:6" ht="15.75">
      <c r="A67" s="270"/>
      <c r="B67" s="270"/>
      <c r="C67" s="270"/>
      <c r="D67" s="271"/>
      <c r="E67" s="271"/>
      <c r="F67" s="271"/>
    </row>
    <row r="68" spans="1:6" ht="15.75">
      <c r="A68" s="270"/>
      <c r="B68" s="270"/>
      <c r="C68" s="270"/>
      <c r="D68" s="270"/>
      <c r="E68" s="272"/>
      <c r="F68" s="272"/>
    </row>
  </sheetData>
  <mergeCells count="71">
    <mergeCell ref="C12:D12"/>
    <mergeCell ref="C1:D1"/>
    <mergeCell ref="C2:D2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23:D23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4:D24"/>
    <mergeCell ref="C25:D25"/>
    <mergeCell ref="C26:D26"/>
    <mergeCell ref="C27:D27"/>
    <mergeCell ref="C28:D28"/>
    <mergeCell ref="C41:D41"/>
    <mergeCell ref="C29:D29"/>
    <mergeCell ref="C30:D30"/>
    <mergeCell ref="C31:D31"/>
    <mergeCell ref="C32:D32"/>
    <mergeCell ref="C33:D33"/>
    <mergeCell ref="A34:E34"/>
    <mergeCell ref="A35:E35"/>
    <mergeCell ref="C37:D37"/>
    <mergeCell ref="C38:D38"/>
    <mergeCell ref="C39:D39"/>
    <mergeCell ref="C40:D40"/>
    <mergeCell ref="C53:D53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A65:C65"/>
    <mergeCell ref="E65:F65"/>
    <mergeCell ref="C54:D54"/>
    <mergeCell ref="C55:D55"/>
    <mergeCell ref="A56:E56"/>
    <mergeCell ref="A57:E57"/>
    <mergeCell ref="C59:D59"/>
    <mergeCell ref="C60:D60"/>
    <mergeCell ref="C61:D61"/>
    <mergeCell ref="C62:D62"/>
    <mergeCell ref="A63:E63"/>
    <mergeCell ref="A64:C64"/>
    <mergeCell ref="E64:F64"/>
    <mergeCell ref="A66:D66"/>
    <mergeCell ref="E66:F66"/>
    <mergeCell ref="A67:C67"/>
    <mergeCell ref="D67:F67"/>
    <mergeCell ref="A68:D68"/>
    <mergeCell ref="E68:F68"/>
  </mergeCells>
  <pageMargins left="0.25" right="0.25" top="0.75" bottom="0.75" header="0.3" footer="0.3"/>
  <pageSetup paperSize="9" scale="37" fitToWidth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topLeftCell="A7" workbookViewId="0">
      <selection activeCell="G26" sqref="G26"/>
    </sheetView>
  </sheetViews>
  <sheetFormatPr defaultRowHeight="15"/>
  <cols>
    <col min="1" max="1" width="88.5703125" customWidth="1"/>
    <col min="2" max="2" width="17.140625" customWidth="1"/>
    <col min="3" max="3" width="7.42578125" customWidth="1"/>
    <col min="4" max="4" width="6.85546875" customWidth="1"/>
    <col min="5" max="5" width="14.140625" customWidth="1"/>
    <col min="6" max="6" width="14" customWidth="1"/>
  </cols>
  <sheetData>
    <row r="1" spans="1:6" ht="55.5" customHeight="1">
      <c r="A1" s="92" t="s">
        <v>248</v>
      </c>
      <c r="B1" s="93" t="s">
        <v>174</v>
      </c>
      <c r="C1" s="285" t="s">
        <v>175</v>
      </c>
      <c r="D1" s="286"/>
      <c r="E1" s="93" t="s">
        <v>176</v>
      </c>
      <c r="F1" s="93" t="s">
        <v>238</v>
      </c>
    </row>
    <row r="2" spans="1:6" ht="15.75">
      <c r="A2" s="118" t="s">
        <v>262</v>
      </c>
      <c r="B2" s="107" t="s">
        <v>240</v>
      </c>
      <c r="C2" s="317">
        <v>7.0000000000000007E-2</v>
      </c>
      <c r="D2" s="318"/>
      <c r="E2" s="146">
        <v>0</v>
      </c>
      <c r="F2" s="146">
        <f t="shared" ref="F2:F12" si="0">E2*C2</f>
        <v>0</v>
      </c>
    </row>
    <row r="3" spans="1:6" ht="20.25" customHeight="1">
      <c r="A3" s="110" t="s">
        <v>249</v>
      </c>
      <c r="B3" s="111" t="s">
        <v>240</v>
      </c>
      <c r="C3" s="319">
        <v>0.25</v>
      </c>
      <c r="D3" s="320"/>
      <c r="E3" s="154">
        <v>0</v>
      </c>
      <c r="F3" s="146">
        <f t="shared" si="0"/>
        <v>0</v>
      </c>
    </row>
    <row r="4" spans="1:6" ht="49.5" customHeight="1">
      <c r="A4" s="102" t="s">
        <v>250</v>
      </c>
      <c r="B4" s="107" t="s">
        <v>240</v>
      </c>
      <c r="C4" s="317">
        <v>0.24</v>
      </c>
      <c r="D4" s="318"/>
      <c r="E4" s="146">
        <v>0</v>
      </c>
      <c r="F4" s="146">
        <f t="shared" si="0"/>
        <v>0</v>
      </c>
    </row>
    <row r="5" spans="1:6" ht="15.75">
      <c r="A5" s="97" t="s">
        <v>251</v>
      </c>
      <c r="B5" s="107" t="s">
        <v>240</v>
      </c>
      <c r="C5" s="307">
        <v>7.0000000000000007E-2</v>
      </c>
      <c r="D5" s="308"/>
      <c r="E5" s="146">
        <v>0</v>
      </c>
      <c r="F5" s="146">
        <f t="shared" si="0"/>
        <v>0</v>
      </c>
    </row>
    <row r="6" spans="1:6" ht="15.75">
      <c r="A6" s="97" t="s">
        <v>252</v>
      </c>
      <c r="B6" s="107" t="s">
        <v>240</v>
      </c>
      <c r="C6" s="307">
        <v>7.0000000000000007E-2</v>
      </c>
      <c r="D6" s="308"/>
      <c r="E6" s="146">
        <v>0</v>
      </c>
      <c r="F6" s="146">
        <f t="shared" si="0"/>
        <v>0</v>
      </c>
    </row>
    <row r="7" spans="1:6" ht="15.75">
      <c r="A7" s="102" t="s">
        <v>253</v>
      </c>
      <c r="B7" s="107" t="s">
        <v>240</v>
      </c>
      <c r="C7" s="307">
        <v>7.0000000000000007E-2</v>
      </c>
      <c r="D7" s="308"/>
      <c r="E7" s="146">
        <v>0</v>
      </c>
      <c r="F7" s="146">
        <f t="shared" si="0"/>
        <v>0</v>
      </c>
    </row>
    <row r="8" spans="1:6" ht="15.75">
      <c r="A8" s="112" t="s">
        <v>254</v>
      </c>
      <c r="B8" s="107" t="s">
        <v>240</v>
      </c>
      <c r="C8" s="313">
        <v>0.05</v>
      </c>
      <c r="D8" s="314"/>
      <c r="E8" s="154">
        <v>0</v>
      </c>
      <c r="F8" s="146">
        <f t="shared" si="0"/>
        <v>0</v>
      </c>
    </row>
    <row r="9" spans="1:6" ht="15.75">
      <c r="A9" s="97" t="s">
        <v>263</v>
      </c>
      <c r="B9" s="107" t="s">
        <v>240</v>
      </c>
      <c r="C9" s="315">
        <v>0.17</v>
      </c>
      <c r="D9" s="316"/>
      <c r="E9" s="146">
        <v>0</v>
      </c>
      <c r="F9" s="146">
        <f t="shared" si="0"/>
        <v>0</v>
      </c>
    </row>
    <row r="10" spans="1:6" ht="15.75">
      <c r="A10" s="97" t="s">
        <v>255</v>
      </c>
      <c r="B10" s="107" t="s">
        <v>240</v>
      </c>
      <c r="C10" s="307">
        <v>0.08</v>
      </c>
      <c r="D10" s="308"/>
      <c r="E10" s="146">
        <v>0</v>
      </c>
      <c r="F10" s="146">
        <f t="shared" si="0"/>
        <v>0</v>
      </c>
    </row>
    <row r="11" spans="1:6" ht="15.75">
      <c r="A11" s="97" t="s">
        <v>256</v>
      </c>
      <c r="B11" s="107" t="s">
        <v>240</v>
      </c>
      <c r="C11" s="317">
        <v>0.03</v>
      </c>
      <c r="D11" s="318"/>
      <c r="E11" s="146">
        <v>0</v>
      </c>
      <c r="F11" s="146">
        <f t="shared" si="0"/>
        <v>0</v>
      </c>
    </row>
    <row r="12" spans="1:6" ht="15.75">
      <c r="A12" s="94" t="s">
        <v>257</v>
      </c>
      <c r="B12" s="107" t="s">
        <v>240</v>
      </c>
      <c r="C12" s="307">
        <v>0.03</v>
      </c>
      <c r="D12" s="308"/>
      <c r="E12" s="146">
        <v>0</v>
      </c>
      <c r="F12" s="146">
        <f t="shared" si="0"/>
        <v>0</v>
      </c>
    </row>
    <row r="13" spans="1:6" ht="15.75">
      <c r="A13" s="309"/>
      <c r="B13" s="310"/>
      <c r="C13" s="310"/>
      <c r="D13" s="310"/>
      <c r="E13" s="310"/>
      <c r="F13" s="96"/>
    </row>
    <row r="14" spans="1:6" ht="15.75">
      <c r="A14" s="300" t="s">
        <v>216</v>
      </c>
      <c r="B14" s="301"/>
      <c r="C14" s="301"/>
      <c r="D14" s="301"/>
      <c r="E14" s="301"/>
      <c r="F14" s="155">
        <f>SUM(F2:F13)</f>
        <v>0</v>
      </c>
    </row>
    <row r="15" spans="1:6">
      <c r="A15" s="311" t="s">
        <v>243</v>
      </c>
      <c r="B15" s="311"/>
      <c r="C15" s="311"/>
      <c r="D15" s="113">
        <v>5.0000000000000001E-3</v>
      </c>
      <c r="E15" s="303">
        <f>F14*D15</f>
        <v>0</v>
      </c>
      <c r="F15" s="303"/>
    </row>
    <row r="16" spans="1:6">
      <c r="A16" s="311" t="s">
        <v>244</v>
      </c>
      <c r="B16" s="311"/>
      <c r="C16" s="311"/>
      <c r="D16" s="113">
        <f>0.8/96</f>
        <v>8.3333333333333332E-3</v>
      </c>
      <c r="E16" s="303">
        <f>F14*D16</f>
        <v>0</v>
      </c>
      <c r="F16" s="303"/>
    </row>
    <row r="17" spans="1:6">
      <c r="A17" s="311" t="s">
        <v>258</v>
      </c>
      <c r="B17" s="311"/>
      <c r="C17" s="311"/>
      <c r="D17" s="311"/>
      <c r="E17" s="312">
        <f>SUM(E15:E16)*1.1131</f>
        <v>0</v>
      </c>
      <c r="F17" s="312"/>
    </row>
    <row r="19" spans="1:6" ht="31.5">
      <c r="A19" s="92" t="s">
        <v>236</v>
      </c>
      <c r="B19" s="93" t="s">
        <v>174</v>
      </c>
      <c r="C19" s="285" t="s">
        <v>237</v>
      </c>
      <c r="D19" s="286"/>
      <c r="E19" s="93" t="s">
        <v>176</v>
      </c>
      <c r="F19" s="93" t="s">
        <v>238</v>
      </c>
    </row>
    <row r="20" spans="1:6" ht="15.75">
      <c r="A20" s="97" t="s">
        <v>239</v>
      </c>
      <c r="B20" s="107" t="s">
        <v>240</v>
      </c>
      <c r="C20" s="305">
        <v>2382</v>
      </c>
      <c r="D20" s="306"/>
      <c r="E20" s="153">
        <v>0</v>
      </c>
      <c r="F20" s="153">
        <f>E20*C20</f>
        <v>0</v>
      </c>
    </row>
    <row r="21" spans="1:6" ht="15.75">
      <c r="A21" s="97" t="s">
        <v>241</v>
      </c>
      <c r="B21" s="107" t="s">
        <v>240</v>
      </c>
      <c r="C21" s="305">
        <v>1191</v>
      </c>
      <c r="D21" s="306"/>
      <c r="E21" s="153">
        <v>0</v>
      </c>
      <c r="F21" s="153">
        <f>E21*C21</f>
        <v>0</v>
      </c>
    </row>
    <row r="22" spans="1:6" ht="15.75">
      <c r="A22" s="97" t="s">
        <v>242</v>
      </c>
      <c r="B22" s="107" t="s">
        <v>240</v>
      </c>
      <c r="C22" s="305">
        <v>1191</v>
      </c>
      <c r="D22" s="306"/>
      <c r="E22" s="153">
        <v>0</v>
      </c>
      <c r="F22" s="153">
        <f>E22*C22</f>
        <v>0</v>
      </c>
    </row>
    <row r="23" spans="1:6" ht="15.75">
      <c r="A23" s="300" t="s">
        <v>216</v>
      </c>
      <c r="B23" s="301"/>
      <c r="C23" s="301"/>
      <c r="D23" s="301"/>
      <c r="E23" s="301"/>
      <c r="F23" s="108">
        <f>F20+F21+F22</f>
        <v>0</v>
      </c>
    </row>
    <row r="24" spans="1:6" ht="16.5">
      <c r="A24" s="302" t="s">
        <v>243</v>
      </c>
      <c r="B24" s="302"/>
      <c r="C24" s="302"/>
      <c r="D24" s="109">
        <v>5.0000000000000001E-3</v>
      </c>
      <c r="E24" s="303">
        <f>F23*D24</f>
        <v>0</v>
      </c>
      <c r="F24" s="303"/>
    </row>
    <row r="25" spans="1:6" ht="16.5">
      <c r="A25" s="302" t="s">
        <v>244</v>
      </c>
      <c r="B25" s="302"/>
      <c r="C25" s="302"/>
      <c r="D25" s="109">
        <f>0.8/96</f>
        <v>8.3333333333333332E-3</v>
      </c>
      <c r="E25" s="303">
        <f>F23*D25</f>
        <v>0</v>
      </c>
      <c r="F25" s="303"/>
    </row>
    <row r="26" spans="1:6">
      <c r="A26" s="302" t="s">
        <v>245</v>
      </c>
      <c r="B26" s="302"/>
      <c r="C26" s="302"/>
      <c r="D26" s="302"/>
      <c r="E26" s="304">
        <f>SUM(E24:E25)</f>
        <v>0</v>
      </c>
      <c r="F26" s="304"/>
    </row>
    <row r="27" spans="1:6" ht="15.75">
      <c r="A27" s="292" t="s">
        <v>246</v>
      </c>
      <c r="B27" s="293"/>
      <c r="C27" s="294"/>
      <c r="D27" s="295">
        <v>734</v>
      </c>
      <c r="E27" s="296"/>
      <c r="F27" s="297"/>
    </row>
    <row r="28" spans="1:6" ht="15.75">
      <c r="A28" s="292" t="s">
        <v>247</v>
      </c>
      <c r="B28" s="293"/>
      <c r="C28" s="293"/>
      <c r="D28" s="294"/>
      <c r="E28" s="298">
        <f>(E26/D27)*1.1131</f>
        <v>0</v>
      </c>
      <c r="F28" s="299"/>
    </row>
  </sheetData>
  <mergeCells count="35">
    <mergeCell ref="C6:D6"/>
    <mergeCell ref="C1:D1"/>
    <mergeCell ref="C2:D2"/>
    <mergeCell ref="C3:D3"/>
    <mergeCell ref="C4:D4"/>
    <mergeCell ref="C5:D5"/>
    <mergeCell ref="C7:D7"/>
    <mergeCell ref="C8:D8"/>
    <mergeCell ref="C9:D9"/>
    <mergeCell ref="C10:D10"/>
    <mergeCell ref="C11:D11"/>
    <mergeCell ref="C22:D22"/>
    <mergeCell ref="C12:D12"/>
    <mergeCell ref="A13:E13"/>
    <mergeCell ref="A14:E14"/>
    <mergeCell ref="A15:C15"/>
    <mergeCell ref="E15:F15"/>
    <mergeCell ref="A16:C16"/>
    <mergeCell ref="E16:F16"/>
    <mergeCell ref="A17:D17"/>
    <mergeCell ref="E17:F17"/>
    <mergeCell ref="C19:D19"/>
    <mergeCell ref="C20:D20"/>
    <mergeCell ref="C21:D21"/>
    <mergeCell ref="A27:C27"/>
    <mergeCell ref="D27:F27"/>
    <mergeCell ref="A28:D28"/>
    <mergeCell ref="E28:F28"/>
    <mergeCell ref="A23:E23"/>
    <mergeCell ref="A24:C24"/>
    <mergeCell ref="E24:F24"/>
    <mergeCell ref="A25:C25"/>
    <mergeCell ref="E25:F25"/>
    <mergeCell ref="A26:D26"/>
    <mergeCell ref="E26:F26"/>
  </mergeCells>
  <pageMargins left="0.511811024" right="0.511811024" top="0.78740157499999996" bottom="0.78740157499999996" header="0.31496062000000002" footer="0.31496062000000002"/>
  <pageSetup paperSize="9" scale="6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2"/>
  <sheetViews>
    <sheetView showGridLines="0" topLeftCell="B181" zoomScale="85" zoomScaleNormal="85" workbookViewId="0">
      <selection activeCell="C195" sqref="C195"/>
    </sheetView>
  </sheetViews>
  <sheetFormatPr defaultColWidth="0" defaultRowHeight="15.75"/>
  <cols>
    <col min="1" max="1" width="9.140625" style="5" customWidth="1"/>
    <col min="2" max="2" width="72.140625" style="5" customWidth="1"/>
    <col min="3" max="3" width="18" style="5" customWidth="1"/>
    <col min="4" max="4" width="40.85546875" style="5" customWidth="1"/>
    <col min="5" max="5" width="7.85546875" style="62" customWidth="1"/>
    <col min="6" max="6" width="12" style="1" hidden="1" customWidth="1"/>
    <col min="7" max="7" width="15.140625" style="1" hidden="1" customWidth="1"/>
    <col min="8" max="16384" width="14" style="1" hidden="1"/>
  </cols>
  <sheetData>
    <row r="1" spans="1:6" ht="15.75" customHeight="1">
      <c r="A1" s="205"/>
      <c r="B1" s="205"/>
      <c r="C1" s="205"/>
      <c r="D1" s="205"/>
      <c r="E1" s="205"/>
    </row>
    <row r="2" spans="1:6" ht="57" customHeight="1">
      <c r="A2" s="206" t="s">
        <v>147</v>
      </c>
      <c r="B2" s="206"/>
      <c r="C2" s="206"/>
      <c r="D2" s="206"/>
    </row>
    <row r="3" spans="1:6" ht="18.75" customHeight="1">
      <c r="A3" s="127"/>
      <c r="B3" s="127"/>
      <c r="C3" s="127"/>
      <c r="D3" s="127"/>
    </row>
    <row r="4" spans="1:6" ht="57" customHeight="1">
      <c r="A4" s="205" t="s">
        <v>146</v>
      </c>
      <c r="B4" s="205"/>
      <c r="C4" s="205"/>
      <c r="D4" s="205"/>
    </row>
    <row r="5" spans="1:6" ht="17.25" customHeight="1">
      <c r="A5" s="127"/>
      <c r="B5" s="127"/>
      <c r="C5" s="127"/>
      <c r="D5" s="127"/>
    </row>
    <row r="6" spans="1:6">
      <c r="A6" s="207" t="s">
        <v>148</v>
      </c>
      <c r="B6" s="207"/>
      <c r="C6" s="207"/>
      <c r="D6" s="207"/>
    </row>
    <row r="8" spans="1:6" ht="23.25">
      <c r="A8" s="208" t="s">
        <v>0</v>
      </c>
      <c r="B8" s="208"/>
      <c r="C8" s="208"/>
      <c r="D8" s="208"/>
    </row>
    <row r="9" spans="1:6" ht="23.25">
      <c r="A9" s="208" t="s">
        <v>1</v>
      </c>
      <c r="B9" s="208"/>
      <c r="C9" s="208"/>
      <c r="D9" s="208"/>
    </row>
    <row r="10" spans="1:6">
      <c r="A10" s="209"/>
      <c r="B10" s="209"/>
      <c r="C10" s="209"/>
      <c r="D10" s="209"/>
    </row>
    <row r="11" spans="1:6">
      <c r="A11" s="210" t="s">
        <v>2</v>
      </c>
      <c r="B11" s="210"/>
      <c r="C11" s="210"/>
      <c r="D11" s="210"/>
      <c r="F11" s="1" t="s">
        <v>3</v>
      </c>
    </row>
    <row r="12" spans="1:6">
      <c r="A12" s="2"/>
      <c r="B12" s="2"/>
      <c r="C12" s="2"/>
      <c r="D12" s="2"/>
      <c r="F12" s="1" t="s">
        <v>4</v>
      </c>
    </row>
    <row r="13" spans="1:6">
      <c r="A13" s="128" t="s">
        <v>5</v>
      </c>
      <c r="B13" s="3" t="s">
        <v>6</v>
      </c>
      <c r="C13" s="204" t="s">
        <v>265</v>
      </c>
      <c r="D13" s="204"/>
      <c r="E13" s="63"/>
    </row>
    <row r="14" spans="1:6">
      <c r="A14" s="128" t="s">
        <v>7</v>
      </c>
      <c r="B14" s="3" t="s">
        <v>8</v>
      </c>
      <c r="C14" s="204" t="s">
        <v>149</v>
      </c>
      <c r="D14" s="204"/>
      <c r="E14" s="63"/>
    </row>
    <row r="15" spans="1:6">
      <c r="A15" s="128" t="s">
        <v>9</v>
      </c>
      <c r="B15" s="3" t="s">
        <v>10</v>
      </c>
      <c r="C15" s="211" t="s">
        <v>150</v>
      </c>
      <c r="D15" s="211"/>
      <c r="E15" s="63"/>
    </row>
    <row r="16" spans="1:6">
      <c r="A16" s="128" t="s">
        <v>11</v>
      </c>
      <c r="B16" s="3" t="s">
        <v>12</v>
      </c>
      <c r="C16" s="204" t="s">
        <v>151</v>
      </c>
      <c r="D16" s="204"/>
      <c r="E16" s="63"/>
    </row>
    <row r="17" spans="1:6">
      <c r="A17" s="128" t="s">
        <v>13</v>
      </c>
      <c r="B17" s="4" t="s">
        <v>14</v>
      </c>
      <c r="C17" s="212">
        <v>24</v>
      </c>
      <c r="D17" s="212"/>
      <c r="E17" s="64"/>
    </row>
    <row r="18" spans="1:6">
      <c r="A18" s="128" t="s">
        <v>15</v>
      </c>
      <c r="B18" s="4" t="s">
        <v>16</v>
      </c>
      <c r="C18" s="213" t="s">
        <v>287</v>
      </c>
      <c r="D18" s="212"/>
      <c r="E18" s="64"/>
    </row>
    <row r="19" spans="1:6">
      <c r="A19" s="128" t="s">
        <v>17</v>
      </c>
      <c r="B19" s="4" t="s">
        <v>18</v>
      </c>
      <c r="C19" s="204" t="s">
        <v>152</v>
      </c>
      <c r="D19" s="204"/>
      <c r="E19" s="64"/>
    </row>
    <row r="20" spans="1:6">
      <c r="A20" s="128" t="s">
        <v>19</v>
      </c>
      <c r="B20" s="3" t="s">
        <v>20</v>
      </c>
      <c r="C20" s="204" t="s">
        <v>288</v>
      </c>
      <c r="D20" s="204"/>
      <c r="E20" s="64"/>
    </row>
    <row r="21" spans="1:6">
      <c r="A21" s="128" t="s">
        <v>21</v>
      </c>
      <c r="B21" s="3" t="s">
        <v>22</v>
      </c>
      <c r="C21" s="214">
        <v>0</v>
      </c>
      <c r="D21" s="214"/>
      <c r="E21" s="64"/>
    </row>
    <row r="22" spans="1:6">
      <c r="A22" s="128" t="s">
        <v>23</v>
      </c>
      <c r="B22" s="3" t="s">
        <v>24</v>
      </c>
      <c r="C22" s="212" t="s">
        <v>289</v>
      </c>
      <c r="D22" s="212"/>
      <c r="E22" s="64"/>
    </row>
    <row r="23" spans="1:6">
      <c r="A23" s="128" t="s">
        <v>25</v>
      </c>
      <c r="B23" s="3" t="s">
        <v>26</v>
      </c>
      <c r="C23" s="204" t="s">
        <v>268</v>
      </c>
      <c r="D23" s="204"/>
      <c r="E23" s="64"/>
    </row>
    <row r="24" spans="1:6">
      <c r="A24" s="128" t="s">
        <v>27</v>
      </c>
      <c r="B24" s="3" t="s">
        <v>28</v>
      </c>
      <c r="C24" s="212" t="s">
        <v>155</v>
      </c>
      <c r="D24" s="212"/>
      <c r="E24" s="64"/>
    </row>
    <row r="25" spans="1:6">
      <c r="A25" s="128" t="s">
        <v>29</v>
      </c>
      <c r="B25" s="3" t="s">
        <v>30</v>
      </c>
      <c r="C25" s="211">
        <v>45292</v>
      </c>
      <c r="D25" s="211"/>
      <c r="E25" s="64"/>
    </row>
    <row r="27" spans="1:6">
      <c r="F27" s="1" t="s">
        <v>31</v>
      </c>
    </row>
    <row r="28" spans="1:6">
      <c r="A28" s="210" t="s">
        <v>32</v>
      </c>
      <c r="B28" s="210"/>
      <c r="C28" s="210"/>
      <c r="D28" s="210"/>
      <c r="F28" s="1" t="s">
        <v>33</v>
      </c>
    </row>
    <row r="30" spans="1:6">
      <c r="A30" s="128">
        <v>1</v>
      </c>
      <c r="B30" s="128" t="s">
        <v>34</v>
      </c>
      <c r="C30" s="128" t="s">
        <v>35</v>
      </c>
      <c r="D30" s="128" t="s">
        <v>36</v>
      </c>
    </row>
    <row r="31" spans="1:6">
      <c r="A31" s="6" t="s">
        <v>5</v>
      </c>
      <c r="B31" s="3" t="s">
        <v>37</v>
      </c>
      <c r="C31" s="7"/>
      <c r="D31" s="8">
        <f>C21</f>
        <v>0</v>
      </c>
    </row>
    <row r="32" spans="1:6">
      <c r="A32" s="56" t="s">
        <v>7</v>
      </c>
      <c r="B32" s="52" t="s">
        <v>156</v>
      </c>
      <c r="C32" s="53"/>
      <c r="D32" s="54">
        <v>0</v>
      </c>
    </row>
    <row r="33" spans="1:4">
      <c r="A33" s="56"/>
      <c r="B33" s="52"/>
      <c r="C33" s="53"/>
      <c r="D33" s="55"/>
    </row>
    <row r="34" spans="1:4">
      <c r="A34" s="56"/>
      <c r="B34" s="52"/>
      <c r="C34" s="53"/>
      <c r="D34" s="54"/>
    </row>
    <row r="35" spans="1:4">
      <c r="A35" s="56"/>
      <c r="B35" s="52"/>
      <c r="C35" s="53"/>
      <c r="D35" s="54"/>
    </row>
    <row r="36" spans="1:4">
      <c r="A36" s="215" t="s">
        <v>38</v>
      </c>
      <c r="B36" s="215"/>
      <c r="C36" s="129"/>
      <c r="D36" s="10">
        <f>SUM(D31:D35)</f>
        <v>0</v>
      </c>
    </row>
    <row r="39" spans="1:4">
      <c r="A39" s="210" t="s">
        <v>39</v>
      </c>
      <c r="B39" s="210"/>
      <c r="C39" s="210"/>
      <c r="D39" s="210"/>
    </row>
    <row r="40" spans="1:4" ht="16.5" thickBot="1">
      <c r="A40" s="11"/>
    </row>
    <row r="41" spans="1:4" ht="17.25" thickTop="1" thickBot="1">
      <c r="A41" s="217" t="s">
        <v>141</v>
      </c>
      <c r="B41" s="217"/>
      <c r="C41" s="12" t="s">
        <v>40</v>
      </c>
      <c r="D41" s="60">
        <f>D36</f>
        <v>0</v>
      </c>
    </row>
    <row r="42" spans="1:4" ht="19.5" thickTop="1" thickBot="1">
      <c r="A42" s="218"/>
      <c r="B42" s="218"/>
      <c r="C42" s="13" t="s">
        <v>41</v>
      </c>
      <c r="D42" s="61">
        <f>SUM(D41:D41)</f>
        <v>0</v>
      </c>
    </row>
    <row r="43" spans="1:4" ht="16.5" thickTop="1">
      <c r="A43" s="11"/>
    </row>
    <row r="44" spans="1:4">
      <c r="A44" s="219" t="s">
        <v>42</v>
      </c>
      <c r="B44" s="219"/>
      <c r="C44" s="219"/>
      <c r="D44" s="219"/>
    </row>
    <row r="46" spans="1:4">
      <c r="A46" s="128" t="s">
        <v>43</v>
      </c>
      <c r="B46" s="128" t="s">
        <v>44</v>
      </c>
      <c r="C46" s="128" t="s">
        <v>35</v>
      </c>
      <c r="D46" s="128" t="s">
        <v>36</v>
      </c>
    </row>
    <row r="47" spans="1:4">
      <c r="A47" s="6" t="s">
        <v>5</v>
      </c>
      <c r="B47" s="3" t="s">
        <v>45</v>
      </c>
      <c r="C47" s="14">
        <f>1/12</f>
        <v>8.3333333333333329E-2</v>
      </c>
      <c r="D47" s="15">
        <f>ROUND($D$42*C47,2)</f>
        <v>0</v>
      </c>
    </row>
    <row r="48" spans="1:4">
      <c r="A48" s="6" t="s">
        <v>7</v>
      </c>
      <c r="B48" s="3" t="s">
        <v>46</v>
      </c>
      <c r="C48" s="16">
        <f>1/12</f>
        <v>8.3333333333333329E-2</v>
      </c>
      <c r="D48" s="15">
        <f>ROUND($D$42*C48,2)</f>
        <v>0</v>
      </c>
    </row>
    <row r="49" spans="1:4">
      <c r="A49" s="6" t="s">
        <v>9</v>
      </c>
      <c r="B49" s="3" t="s">
        <v>47</v>
      </c>
      <c r="C49" s="17">
        <f>100%/3/12</f>
        <v>2.7777777777777776E-2</v>
      </c>
      <c r="D49" s="15">
        <f>ROUND($D$42*C49,2)</f>
        <v>0</v>
      </c>
    </row>
    <row r="50" spans="1:4">
      <c r="A50" s="215" t="s">
        <v>38</v>
      </c>
      <c r="B50" s="215"/>
      <c r="C50" s="215"/>
      <c r="D50" s="10">
        <f>SUM(D47:D49)</f>
        <v>0</v>
      </c>
    </row>
    <row r="51" spans="1:4">
      <c r="A51" s="18"/>
    </row>
    <row r="52" spans="1:4" ht="16.5" thickBot="1"/>
    <row r="53" spans="1:4" ht="17.25" thickTop="1" thickBot="1">
      <c r="A53" s="217" t="s">
        <v>140</v>
      </c>
      <c r="B53" s="217"/>
      <c r="C53" s="12" t="s">
        <v>40</v>
      </c>
      <c r="D53" s="60">
        <f>D36</f>
        <v>0</v>
      </c>
    </row>
    <row r="54" spans="1:4" ht="17.25" thickTop="1" thickBot="1">
      <c r="A54" s="218"/>
      <c r="B54" s="218"/>
      <c r="C54" s="12" t="s">
        <v>48</v>
      </c>
      <c r="D54" s="61">
        <f>D50</f>
        <v>0</v>
      </c>
    </row>
    <row r="55" spans="1:4" ht="19.5" thickTop="1" thickBot="1">
      <c r="A55" s="218"/>
      <c r="B55" s="218"/>
      <c r="C55" s="13" t="s">
        <v>41</v>
      </c>
      <c r="D55" s="61">
        <f>SUM(D53:D54)</f>
        <v>0</v>
      </c>
    </row>
    <row r="56" spans="1:4" ht="16.5" thickTop="1"/>
    <row r="57" spans="1:4">
      <c r="A57" s="220" t="s">
        <v>49</v>
      </c>
      <c r="B57" s="220"/>
      <c r="C57" s="220"/>
      <c r="D57" s="220"/>
    </row>
    <row r="59" spans="1:4">
      <c r="A59" s="128" t="s">
        <v>50</v>
      </c>
      <c r="B59" s="128" t="s">
        <v>51</v>
      </c>
      <c r="C59" s="128" t="s">
        <v>35</v>
      </c>
      <c r="D59" s="128" t="s">
        <v>36</v>
      </c>
    </row>
    <row r="60" spans="1:4">
      <c r="A60" s="6" t="s">
        <v>5</v>
      </c>
      <c r="B60" s="3" t="s">
        <v>52</v>
      </c>
      <c r="C60" s="19">
        <v>0.2</v>
      </c>
      <c r="D60" s="20">
        <f t="shared" ref="D60:D67" si="0">ROUND($D$55*C60,2)</f>
        <v>0</v>
      </c>
    </row>
    <row r="61" spans="1:4">
      <c r="A61" s="6" t="s">
        <v>7</v>
      </c>
      <c r="B61" s="3" t="s">
        <v>53</v>
      </c>
      <c r="C61" s="19">
        <v>2.5000000000000001E-2</v>
      </c>
      <c r="D61" s="20">
        <f t="shared" si="0"/>
        <v>0</v>
      </c>
    </row>
    <row r="62" spans="1:4">
      <c r="A62" s="6" t="s">
        <v>9</v>
      </c>
      <c r="B62" s="3" t="s">
        <v>144</v>
      </c>
      <c r="C62" s="75">
        <v>0</v>
      </c>
      <c r="D62" s="20">
        <f t="shared" si="0"/>
        <v>0</v>
      </c>
    </row>
    <row r="63" spans="1:4">
      <c r="A63" s="6" t="s">
        <v>11</v>
      </c>
      <c r="B63" s="3" t="s">
        <v>54</v>
      </c>
      <c r="C63" s="19">
        <v>1.4999999999999999E-2</v>
      </c>
      <c r="D63" s="20">
        <f t="shared" si="0"/>
        <v>0</v>
      </c>
    </row>
    <row r="64" spans="1:4">
      <c r="A64" s="6" t="s">
        <v>13</v>
      </c>
      <c r="B64" s="3" t="s">
        <v>55</v>
      </c>
      <c r="C64" s="19">
        <v>0.01</v>
      </c>
      <c r="D64" s="20">
        <f t="shared" si="0"/>
        <v>0</v>
      </c>
    </row>
    <row r="65" spans="1:5">
      <c r="A65" s="6" t="s">
        <v>15</v>
      </c>
      <c r="B65" s="3" t="s">
        <v>56</v>
      </c>
      <c r="C65" s="19">
        <v>6.0000000000000001E-3</v>
      </c>
      <c r="D65" s="20">
        <f t="shared" si="0"/>
        <v>0</v>
      </c>
    </row>
    <row r="66" spans="1:5">
      <c r="A66" s="6" t="s">
        <v>17</v>
      </c>
      <c r="B66" s="3" t="s">
        <v>57</v>
      </c>
      <c r="C66" s="19">
        <v>2E-3</v>
      </c>
      <c r="D66" s="20">
        <f t="shared" si="0"/>
        <v>0</v>
      </c>
    </row>
    <row r="67" spans="1:5">
      <c r="A67" s="6" t="s">
        <v>19</v>
      </c>
      <c r="B67" s="3" t="s">
        <v>58</v>
      </c>
      <c r="C67" s="21">
        <v>0.08</v>
      </c>
      <c r="D67" s="20">
        <f t="shared" si="0"/>
        <v>0</v>
      </c>
    </row>
    <row r="68" spans="1:5">
      <c r="A68" s="215" t="s">
        <v>59</v>
      </c>
      <c r="B68" s="215"/>
      <c r="C68" s="22">
        <f>SUM(C60:C67)</f>
        <v>0.33800000000000002</v>
      </c>
      <c r="D68" s="10">
        <f>SUM(D60:D67)</f>
        <v>0</v>
      </c>
    </row>
    <row r="69" spans="1:5">
      <c r="A69" s="18"/>
    </row>
    <row r="71" spans="1:5">
      <c r="A71" s="219" t="s">
        <v>60</v>
      </c>
      <c r="B71" s="219"/>
      <c r="C71" s="219"/>
      <c r="D71" s="219"/>
    </row>
    <row r="73" spans="1:5">
      <c r="A73" s="128" t="s">
        <v>61</v>
      </c>
      <c r="B73" s="215" t="s">
        <v>62</v>
      </c>
      <c r="C73" s="215"/>
      <c r="D73" s="128" t="s">
        <v>36</v>
      </c>
    </row>
    <row r="74" spans="1:5">
      <c r="A74" s="6" t="s">
        <v>63</v>
      </c>
      <c r="B74" s="216" t="s">
        <v>64</v>
      </c>
      <c r="C74" s="216"/>
      <c r="D74" s="54">
        <f>2*0*21</f>
        <v>0</v>
      </c>
    </row>
    <row r="75" spans="1:5">
      <c r="A75" s="6" t="s">
        <v>65</v>
      </c>
      <c r="B75" s="216" t="s">
        <v>66</v>
      </c>
      <c r="C75" s="216"/>
      <c r="D75" s="51" t="str">
        <f>IF(D74&lt;=0,"0,00",IF(ROUND(D31*6%,2)&gt;D74,D74,ROUND(D31*6%,2)))</f>
        <v>0,00</v>
      </c>
    </row>
    <row r="76" spans="1:5">
      <c r="A76" s="6" t="s">
        <v>67</v>
      </c>
      <c r="B76" s="216" t="s">
        <v>68</v>
      </c>
      <c r="C76" s="216"/>
      <c r="D76" s="51">
        <f>D74-D75</f>
        <v>0</v>
      </c>
    </row>
    <row r="77" spans="1:5">
      <c r="A77" s="6" t="s">
        <v>69</v>
      </c>
      <c r="B77" s="216" t="s">
        <v>70</v>
      </c>
      <c r="C77" s="216"/>
      <c r="D77" s="54">
        <f>0*21</f>
        <v>0</v>
      </c>
    </row>
    <row r="78" spans="1:5">
      <c r="A78" s="6" t="s">
        <v>71</v>
      </c>
      <c r="B78" s="216" t="s">
        <v>72</v>
      </c>
      <c r="C78" s="216"/>
      <c r="D78" s="54">
        <f>D77*0.05</f>
        <v>0</v>
      </c>
    </row>
    <row r="79" spans="1:5">
      <c r="A79" s="6" t="s">
        <v>73</v>
      </c>
      <c r="B79" s="216" t="s">
        <v>74</v>
      </c>
      <c r="C79" s="216"/>
      <c r="D79" s="51">
        <f>D77-D78</f>
        <v>0</v>
      </c>
    </row>
    <row r="80" spans="1:5" s="74" customFormat="1">
      <c r="A80" s="56" t="s">
        <v>9</v>
      </c>
      <c r="B80" s="221" t="s">
        <v>157</v>
      </c>
      <c r="C80" s="221"/>
      <c r="D80" s="57">
        <v>0</v>
      </c>
      <c r="E80" s="73"/>
    </row>
    <row r="81" spans="1:5" s="74" customFormat="1">
      <c r="A81" s="56" t="s">
        <v>11</v>
      </c>
      <c r="B81" s="221" t="s">
        <v>158</v>
      </c>
      <c r="C81" s="221"/>
      <c r="D81" s="58">
        <v>0</v>
      </c>
      <c r="E81" s="73"/>
    </row>
    <row r="82" spans="1:5" s="74" customFormat="1">
      <c r="A82" s="56"/>
      <c r="B82" s="221" t="s">
        <v>266</v>
      </c>
      <c r="C82" s="221"/>
      <c r="D82" s="58">
        <f>(D80/30*15)/12</f>
        <v>0</v>
      </c>
      <c r="E82" s="73"/>
    </row>
    <row r="83" spans="1:5">
      <c r="A83" s="215" t="s">
        <v>133</v>
      </c>
      <c r="B83" s="215"/>
      <c r="C83" s="215"/>
      <c r="D83" s="10">
        <f>SUM(D80:D82)+D76+D79</f>
        <v>0</v>
      </c>
    </row>
    <row r="86" spans="1:5">
      <c r="A86" s="219" t="s">
        <v>76</v>
      </c>
      <c r="B86" s="219"/>
      <c r="C86" s="219"/>
      <c r="D86" s="219"/>
    </row>
    <row r="88" spans="1:5">
      <c r="A88" s="128" t="s">
        <v>77</v>
      </c>
      <c r="B88" s="215" t="s">
        <v>78</v>
      </c>
      <c r="C88" s="215"/>
      <c r="D88" s="128" t="s">
        <v>36</v>
      </c>
    </row>
    <row r="89" spans="1:5">
      <c r="A89" s="6" t="s">
        <v>5</v>
      </c>
      <c r="B89" s="216" t="s">
        <v>78</v>
      </c>
      <c r="C89" s="216"/>
      <c r="D89" s="58"/>
    </row>
    <row r="90" spans="1:5">
      <c r="A90" s="215" t="s">
        <v>38</v>
      </c>
      <c r="B90" s="215"/>
      <c r="C90" s="215"/>
      <c r="D90" s="10">
        <f>SUM(D89)</f>
        <v>0</v>
      </c>
    </row>
    <row r="91" spans="1:5">
      <c r="A91" s="23"/>
      <c r="B91" s="23"/>
      <c r="C91" s="24"/>
    </row>
    <row r="92" spans="1:5">
      <c r="A92" s="23"/>
      <c r="B92" s="23"/>
      <c r="C92" s="24"/>
    </row>
    <row r="93" spans="1:5">
      <c r="A93" s="210" t="s">
        <v>79</v>
      </c>
      <c r="B93" s="210"/>
      <c r="C93" s="210"/>
      <c r="D93" s="210"/>
    </row>
    <row r="95" spans="1:5">
      <c r="A95" s="128">
        <v>2</v>
      </c>
      <c r="B95" s="215" t="s">
        <v>145</v>
      </c>
      <c r="C95" s="215"/>
      <c r="D95" s="128" t="s">
        <v>36</v>
      </c>
    </row>
    <row r="96" spans="1:5">
      <c r="A96" s="6" t="s">
        <v>43</v>
      </c>
      <c r="B96" s="216" t="s">
        <v>44</v>
      </c>
      <c r="C96" s="216"/>
      <c r="D96" s="25">
        <f>D50</f>
        <v>0</v>
      </c>
    </row>
    <row r="97" spans="1:5">
      <c r="A97" s="6" t="s">
        <v>50</v>
      </c>
      <c r="B97" s="216" t="s">
        <v>51</v>
      </c>
      <c r="C97" s="216"/>
      <c r="D97" s="26">
        <f>D68</f>
        <v>0</v>
      </c>
    </row>
    <row r="98" spans="1:5">
      <c r="A98" s="6" t="s">
        <v>61</v>
      </c>
      <c r="B98" s="216" t="s">
        <v>62</v>
      </c>
      <c r="C98" s="216"/>
      <c r="D98" s="26">
        <f>D83</f>
        <v>0</v>
      </c>
    </row>
    <row r="99" spans="1:5">
      <c r="A99" s="6" t="s">
        <v>77</v>
      </c>
      <c r="B99" s="216" t="s">
        <v>78</v>
      </c>
      <c r="C99" s="216"/>
      <c r="D99" s="26">
        <f>D90</f>
        <v>0</v>
      </c>
    </row>
    <row r="100" spans="1:5">
      <c r="A100" s="215" t="s">
        <v>38</v>
      </c>
      <c r="B100" s="215"/>
      <c r="C100" s="215"/>
      <c r="D100" s="10">
        <f>SUM(D96:D99)</f>
        <v>0</v>
      </c>
    </row>
    <row r="102" spans="1:5" ht="16.5" thickBot="1">
      <c r="E102" s="65"/>
    </row>
    <row r="103" spans="1:5" s="27" customFormat="1" ht="17.25" thickTop="1" thickBot="1">
      <c r="A103" s="222" t="s">
        <v>139</v>
      </c>
      <c r="B103" s="217"/>
      <c r="C103" s="12" t="s">
        <v>40</v>
      </c>
      <c r="D103" s="60">
        <f>D36</f>
        <v>0</v>
      </c>
      <c r="E103" s="62"/>
    </row>
    <row r="104" spans="1:5" s="27" customFormat="1" ht="17.25" thickTop="1" thickBot="1">
      <c r="A104" s="223"/>
      <c r="B104" s="218"/>
      <c r="C104" s="12" t="s">
        <v>87</v>
      </c>
      <c r="D104" s="60">
        <f>D50</f>
        <v>0</v>
      </c>
      <c r="E104" s="62"/>
    </row>
    <row r="105" spans="1:5" s="27" customFormat="1" ht="19.5" thickTop="1" thickBot="1">
      <c r="A105" s="218"/>
      <c r="B105" s="218"/>
      <c r="C105" s="13" t="s">
        <v>41</v>
      </c>
      <c r="D105" s="61">
        <f>SUM(D103:D104)</f>
        <v>0</v>
      </c>
      <c r="E105" s="62"/>
    </row>
    <row r="106" spans="1:5" ht="16.5" thickTop="1"/>
    <row r="107" spans="1:5">
      <c r="A107" s="210" t="s">
        <v>80</v>
      </c>
      <c r="B107" s="210"/>
      <c r="C107" s="210"/>
      <c r="D107" s="210"/>
    </row>
    <row r="109" spans="1:5">
      <c r="A109" s="128">
        <v>3</v>
      </c>
      <c r="B109" s="128" t="s">
        <v>81</v>
      </c>
      <c r="C109" s="128" t="s">
        <v>35</v>
      </c>
      <c r="D109" s="128" t="s">
        <v>36</v>
      </c>
    </row>
    <row r="110" spans="1:5">
      <c r="A110" s="6" t="s">
        <v>5</v>
      </c>
      <c r="B110" s="28" t="s">
        <v>82</v>
      </c>
      <c r="C110" s="19">
        <f>1/12*5.55%</f>
        <v>4.6249999999999998E-3</v>
      </c>
      <c r="D110" s="8">
        <f t="shared" ref="D110:D115" si="1">ROUND($D$105*C110,2)</f>
        <v>0</v>
      </c>
      <c r="E110" s="66"/>
    </row>
    <row r="111" spans="1:5">
      <c r="A111" s="7" t="s">
        <v>7</v>
      </c>
      <c r="B111" s="69" t="s">
        <v>83</v>
      </c>
      <c r="C111" s="70">
        <f>8%*C110</f>
        <v>3.6999999999999999E-4</v>
      </c>
      <c r="D111" s="15">
        <f t="shared" si="1"/>
        <v>0</v>
      </c>
      <c r="E111" s="67"/>
    </row>
    <row r="112" spans="1:5">
      <c r="A112" s="7" t="s">
        <v>9</v>
      </c>
      <c r="B112" s="69" t="s">
        <v>142</v>
      </c>
      <c r="C112" s="21">
        <f>(8%*40%*5.55%)</f>
        <v>1.776E-3</v>
      </c>
      <c r="D112" s="15">
        <f t="shared" si="1"/>
        <v>0</v>
      </c>
      <c r="E112" s="68"/>
    </row>
    <row r="113" spans="1:4">
      <c r="A113" s="7" t="s">
        <v>11</v>
      </c>
      <c r="B113" s="69" t="s">
        <v>84</v>
      </c>
      <c r="C113" s="21">
        <f>(1/30*7)/12</f>
        <v>1.9444444444444445E-2</v>
      </c>
      <c r="D113" s="15">
        <f t="shared" si="1"/>
        <v>0</v>
      </c>
    </row>
    <row r="114" spans="1:4">
      <c r="A114" s="7" t="s">
        <v>13</v>
      </c>
      <c r="B114" s="71" t="s">
        <v>85</v>
      </c>
      <c r="C114" s="21">
        <f>C68*C113</f>
        <v>6.5722222222222224E-3</v>
      </c>
      <c r="D114" s="15">
        <f t="shared" si="1"/>
        <v>0</v>
      </c>
    </row>
    <row r="115" spans="1:4">
      <c r="A115" s="7" t="s">
        <v>15</v>
      </c>
      <c r="B115" s="69" t="s">
        <v>143</v>
      </c>
      <c r="C115" s="21">
        <f>((0.08*0.4))</f>
        <v>3.2000000000000001E-2</v>
      </c>
      <c r="D115" s="15">
        <f t="shared" si="1"/>
        <v>0</v>
      </c>
    </row>
    <row r="116" spans="1:4">
      <c r="A116" s="224" t="s">
        <v>38</v>
      </c>
      <c r="B116" s="224"/>
      <c r="C116" s="224"/>
      <c r="D116" s="10">
        <f>SUM(D110:D115)</f>
        <v>0</v>
      </c>
    </row>
    <row r="117" spans="1:4">
      <c r="D117" s="30"/>
    </row>
    <row r="118" spans="1:4" ht="16.5" thickBot="1"/>
    <row r="119" spans="1:4" ht="17.25" thickTop="1" thickBot="1">
      <c r="A119" s="222" t="s">
        <v>138</v>
      </c>
      <c r="B119" s="225"/>
      <c r="C119" s="12" t="s">
        <v>86</v>
      </c>
      <c r="D119" s="61">
        <f>D36</f>
        <v>0</v>
      </c>
    </row>
    <row r="120" spans="1:4" ht="17.25" thickTop="1" thickBot="1">
      <c r="A120" s="223"/>
      <c r="B120" s="226"/>
      <c r="C120" s="12" t="s">
        <v>87</v>
      </c>
      <c r="D120" s="61">
        <f>D50</f>
        <v>0</v>
      </c>
    </row>
    <row r="121" spans="1:4" ht="17.25" thickTop="1" thickBot="1">
      <c r="A121" s="223"/>
      <c r="B121" s="226"/>
      <c r="C121" s="12" t="s">
        <v>88</v>
      </c>
      <c r="D121" s="61">
        <f>D83-D76-D79</f>
        <v>0</v>
      </c>
    </row>
    <row r="122" spans="1:4" ht="17.25" thickTop="1" thickBot="1">
      <c r="A122" s="223"/>
      <c r="B122" s="226"/>
      <c r="C122" s="12" t="s">
        <v>89</v>
      </c>
      <c r="D122" s="61">
        <f>D116</f>
        <v>0</v>
      </c>
    </row>
    <row r="123" spans="1:4" ht="19.5" thickTop="1" thickBot="1">
      <c r="A123" s="223"/>
      <c r="B123" s="226"/>
      <c r="C123" s="31" t="s">
        <v>90</v>
      </c>
      <c r="D123" s="61">
        <f>SUM(D119:D122)</f>
        <v>0</v>
      </c>
    </row>
    <row r="124" spans="1:4" ht="16.5" thickTop="1"/>
    <row r="125" spans="1:4">
      <c r="A125" s="210" t="s">
        <v>91</v>
      </c>
      <c r="B125" s="210"/>
      <c r="C125" s="210"/>
      <c r="D125" s="210"/>
    </row>
    <row r="126" spans="1:4">
      <c r="A126" s="2"/>
      <c r="B126" s="2"/>
      <c r="C126" s="2"/>
      <c r="D126" s="2"/>
    </row>
    <row r="127" spans="1:4">
      <c r="A127" s="219" t="s">
        <v>92</v>
      </c>
      <c r="B127" s="219"/>
      <c r="C127" s="219"/>
      <c r="D127" s="219"/>
    </row>
    <row r="129" spans="1:5">
      <c r="A129" s="128" t="s">
        <v>93</v>
      </c>
      <c r="B129" s="128" t="s">
        <v>94</v>
      </c>
      <c r="C129" s="128" t="s">
        <v>35</v>
      </c>
      <c r="D129" s="128" t="s">
        <v>36</v>
      </c>
    </row>
    <row r="130" spans="1:5">
      <c r="A130" s="6" t="s">
        <v>5</v>
      </c>
      <c r="B130" s="3" t="s">
        <v>95</v>
      </c>
      <c r="C130" s="33">
        <v>0</v>
      </c>
      <c r="D130" s="8">
        <f>ROUND(C130*$D$123,2)</f>
        <v>0</v>
      </c>
    </row>
    <row r="131" spans="1:5">
      <c r="A131" s="6" t="s">
        <v>7</v>
      </c>
      <c r="B131" s="3" t="s">
        <v>96</v>
      </c>
      <c r="C131" s="33">
        <f>ROUND(5.96/365,5)</f>
        <v>1.6330000000000001E-2</v>
      </c>
      <c r="D131" s="8">
        <f>ROUND(C131*$D$123,2)</f>
        <v>0</v>
      </c>
    </row>
    <row r="132" spans="1:5">
      <c r="A132" s="6" t="s">
        <v>9</v>
      </c>
      <c r="B132" s="3" t="s">
        <v>97</v>
      </c>
      <c r="C132" s="33">
        <f>(5/30)/12*0.015</f>
        <v>2.0833333333333332E-4</v>
      </c>
      <c r="D132" s="8">
        <f>ROUND(C132*$D$123,2)</f>
        <v>0</v>
      </c>
    </row>
    <row r="133" spans="1:5">
      <c r="A133" s="6" t="s">
        <v>11</v>
      </c>
      <c r="B133" s="3" t="s">
        <v>98</v>
      </c>
      <c r="C133" s="33">
        <f>15/30/12*8%</f>
        <v>3.3333333333333331E-3</v>
      </c>
      <c r="D133" s="8">
        <f>ROUND(C133*$D$123,2)</f>
        <v>0</v>
      </c>
    </row>
    <row r="134" spans="1:5">
      <c r="A134" s="6" t="s">
        <v>13</v>
      </c>
      <c r="B134" s="3" t="s">
        <v>99</v>
      </c>
      <c r="C134" s="32">
        <f>0.02*(4/12)/12</f>
        <v>5.5555555555555556E-4</v>
      </c>
      <c r="D134" s="8">
        <f>ROUND(C134*$D$123,2)</f>
        <v>0</v>
      </c>
    </row>
    <row r="135" spans="1:5" s="74" customFormat="1">
      <c r="A135" s="56" t="s">
        <v>15</v>
      </c>
      <c r="B135" s="52" t="s">
        <v>75</v>
      </c>
      <c r="C135" s="80"/>
      <c r="D135" s="57"/>
      <c r="E135" s="73"/>
    </row>
    <row r="136" spans="1:5" s="74" customFormat="1">
      <c r="A136" s="56"/>
      <c r="B136" s="52"/>
      <c r="C136" s="80"/>
      <c r="D136" s="57"/>
      <c r="E136" s="73"/>
    </row>
    <row r="137" spans="1:5">
      <c r="A137" s="215" t="s">
        <v>59</v>
      </c>
      <c r="B137" s="215"/>
      <c r="C137" s="34">
        <f>SUM(C130:C135)</f>
        <v>2.0427222222222225E-2</v>
      </c>
      <c r="D137" s="25">
        <f>SUM(D130:D136)</f>
        <v>0</v>
      </c>
    </row>
    <row r="138" spans="1:5">
      <c r="A138" s="35"/>
      <c r="B138" s="35"/>
      <c r="C138" s="36"/>
      <c r="D138" s="37"/>
    </row>
    <row r="139" spans="1:5">
      <c r="A139" s="219" t="s">
        <v>100</v>
      </c>
      <c r="B139" s="219"/>
      <c r="C139" s="219"/>
      <c r="D139" s="219"/>
    </row>
    <row r="141" spans="1:5">
      <c r="A141" s="128" t="s">
        <v>101</v>
      </c>
      <c r="B141" s="128" t="s">
        <v>134</v>
      </c>
      <c r="C141" s="128" t="s">
        <v>35</v>
      </c>
      <c r="D141" s="128" t="s">
        <v>36</v>
      </c>
    </row>
    <row r="142" spans="1:5">
      <c r="A142" s="38" t="s">
        <v>5</v>
      </c>
      <c r="B142" s="38" t="s">
        <v>134</v>
      </c>
      <c r="C142" s="39">
        <f>C137*C68</f>
        <v>6.9044011111111126E-3</v>
      </c>
      <c r="D142" s="40">
        <f>ROUND(C142*D123,2)</f>
        <v>0</v>
      </c>
    </row>
    <row r="143" spans="1:5">
      <c r="A143" s="215" t="s">
        <v>59</v>
      </c>
      <c r="B143" s="215"/>
      <c r="C143" s="215"/>
      <c r="D143" s="25">
        <f>D142</f>
        <v>0</v>
      </c>
    </row>
    <row r="144" spans="1:5">
      <c r="A144" s="35"/>
      <c r="B144" s="35"/>
      <c r="C144" s="36"/>
      <c r="D144" s="37"/>
    </row>
    <row r="145" spans="1:4">
      <c r="A145" s="210" t="s">
        <v>102</v>
      </c>
      <c r="B145" s="210"/>
      <c r="C145" s="210"/>
      <c r="D145" s="210"/>
    </row>
    <row r="147" spans="1:4">
      <c r="A147" s="128">
        <v>4</v>
      </c>
      <c r="B147" s="215" t="s">
        <v>103</v>
      </c>
      <c r="C147" s="215"/>
      <c r="D147" s="128" t="s">
        <v>36</v>
      </c>
    </row>
    <row r="148" spans="1:4">
      <c r="A148" s="6" t="s">
        <v>93</v>
      </c>
      <c r="B148" s="216" t="str">
        <f>B129</f>
        <v>Substituto nas Ausências Legais</v>
      </c>
      <c r="C148" s="216"/>
      <c r="D148" s="25">
        <f>D137</f>
        <v>0</v>
      </c>
    </row>
    <row r="149" spans="1:4">
      <c r="A149" s="6" t="s">
        <v>101</v>
      </c>
      <c r="B149" s="216" t="str">
        <f>B141</f>
        <v>Incidencia do Submódulo 2.2 sobre o Substituto nas Ausências Legais</v>
      </c>
      <c r="C149" s="216"/>
      <c r="D149" s="26">
        <f>D143</f>
        <v>0</v>
      </c>
    </row>
    <row r="150" spans="1:4">
      <c r="A150" s="215" t="s">
        <v>38</v>
      </c>
      <c r="B150" s="215"/>
      <c r="C150" s="215"/>
      <c r="D150" s="10">
        <f>SUM(D148:D149)</f>
        <v>0</v>
      </c>
    </row>
    <row r="151" spans="1:4">
      <c r="A151" s="35"/>
      <c r="B151" s="35"/>
      <c r="C151" s="36"/>
      <c r="D151" s="37"/>
    </row>
    <row r="152" spans="1:4" ht="16.5" thickBot="1"/>
    <row r="153" spans="1:4" ht="16.5" thickTop="1">
      <c r="A153" s="222" t="s">
        <v>137</v>
      </c>
      <c r="B153" s="222"/>
      <c r="C153" s="222"/>
      <c r="D153" s="225"/>
    </row>
    <row r="154" spans="1:4" ht="29.25" customHeight="1">
      <c r="A154" s="223"/>
      <c r="B154" s="223"/>
      <c r="C154" s="223"/>
      <c r="D154" s="226"/>
    </row>
    <row r="156" spans="1:4">
      <c r="A156" s="210" t="s">
        <v>104</v>
      </c>
      <c r="B156" s="210"/>
      <c r="C156" s="210"/>
      <c r="D156" s="210"/>
    </row>
    <row r="158" spans="1:4">
      <c r="A158" s="128">
        <v>5</v>
      </c>
      <c r="B158" s="215" t="s">
        <v>105</v>
      </c>
      <c r="C158" s="215"/>
      <c r="D158" s="128" t="s">
        <v>36</v>
      </c>
    </row>
    <row r="159" spans="1:4">
      <c r="A159" s="6" t="s">
        <v>5</v>
      </c>
      <c r="B159" s="216" t="s">
        <v>106</v>
      </c>
      <c r="C159" s="216"/>
      <c r="D159" s="58">
        <f>SUM('UNIFORME JARDINAGEM'!I14)</f>
        <v>0</v>
      </c>
    </row>
    <row r="160" spans="1:4">
      <c r="A160" s="6" t="s">
        <v>7</v>
      </c>
      <c r="B160" s="216" t="s">
        <v>107</v>
      </c>
      <c r="C160" s="216"/>
      <c r="D160" s="58">
        <f>SUM('MATERIAL JARDINAGEM'!E9:F9,'MATERIAL JARDINAGEM'!E21:F21)</f>
        <v>0</v>
      </c>
    </row>
    <row r="161" spans="1:4">
      <c r="A161" s="6" t="s">
        <v>9</v>
      </c>
      <c r="B161" s="216" t="s">
        <v>108</v>
      </c>
      <c r="C161" s="216"/>
      <c r="D161" s="58">
        <f>SUM('EQUIPAMENTO JARDINAGEM'!E20:F20)</f>
        <v>0</v>
      </c>
    </row>
    <row r="162" spans="1:4">
      <c r="A162" s="56" t="s">
        <v>11</v>
      </c>
      <c r="B162" s="221" t="s">
        <v>75</v>
      </c>
      <c r="C162" s="221"/>
      <c r="D162" s="58"/>
    </row>
    <row r="163" spans="1:4">
      <c r="A163" s="56"/>
      <c r="B163" s="228"/>
      <c r="C163" s="229"/>
      <c r="D163" s="58"/>
    </row>
    <row r="164" spans="1:4">
      <c r="A164" s="215" t="s">
        <v>59</v>
      </c>
      <c r="B164" s="215"/>
      <c r="C164" s="215"/>
      <c r="D164" s="72">
        <f>SUM(D159:D163)</f>
        <v>0</v>
      </c>
    </row>
    <row r="166" spans="1:4" ht="16.5" thickBot="1"/>
    <row r="167" spans="1:4" ht="17.25" thickTop="1" thickBot="1">
      <c r="A167" s="230" t="s">
        <v>136</v>
      </c>
      <c r="B167" s="231"/>
      <c r="C167" s="12" t="s">
        <v>86</v>
      </c>
      <c r="D167" s="61">
        <f>D36</f>
        <v>0</v>
      </c>
    </row>
    <row r="168" spans="1:4" ht="17.25" thickTop="1" thickBot="1">
      <c r="A168" s="232"/>
      <c r="B168" s="233"/>
      <c r="C168" s="12" t="s">
        <v>109</v>
      </c>
      <c r="D168" s="61">
        <f>D100</f>
        <v>0</v>
      </c>
    </row>
    <row r="169" spans="1:4" ht="17.25" thickTop="1" thickBot="1">
      <c r="A169" s="232"/>
      <c r="B169" s="233"/>
      <c r="C169" s="12" t="s">
        <v>89</v>
      </c>
      <c r="D169" s="61">
        <f>D116</f>
        <v>0</v>
      </c>
    </row>
    <row r="170" spans="1:4" ht="17.25" thickTop="1" thickBot="1">
      <c r="A170" s="232"/>
      <c r="B170" s="233"/>
      <c r="C170" s="12" t="s">
        <v>110</v>
      </c>
      <c r="D170" s="61">
        <f>D150</f>
        <v>0</v>
      </c>
    </row>
    <row r="171" spans="1:4" ht="17.25" thickTop="1" thickBot="1">
      <c r="A171" s="232"/>
      <c r="B171" s="233"/>
      <c r="C171" s="12" t="s">
        <v>111</v>
      </c>
      <c r="D171" s="61">
        <f>D164</f>
        <v>0</v>
      </c>
    </row>
    <row r="172" spans="1:4" ht="19.5" thickTop="1" thickBot="1">
      <c r="A172" s="234"/>
      <c r="B172" s="235"/>
      <c r="C172" s="31" t="s">
        <v>90</v>
      </c>
      <c r="D172" s="61">
        <f>SUM(D167:D171)</f>
        <v>0</v>
      </c>
    </row>
    <row r="173" spans="1:4" ht="17.25" thickTop="1" thickBot="1">
      <c r="A173" s="231" t="s">
        <v>135</v>
      </c>
      <c r="B173" s="236"/>
      <c r="C173" s="12" t="s">
        <v>86</v>
      </c>
      <c r="D173" s="61">
        <f>D42</f>
        <v>0</v>
      </c>
    </row>
    <row r="174" spans="1:4" ht="17.25" thickTop="1" thickBot="1">
      <c r="A174" s="233"/>
      <c r="B174" s="237"/>
      <c r="C174" s="12" t="s">
        <v>109</v>
      </c>
      <c r="D174" s="61">
        <f>D168</f>
        <v>0</v>
      </c>
    </row>
    <row r="175" spans="1:4" ht="17.25" thickTop="1" thickBot="1">
      <c r="A175" s="233"/>
      <c r="B175" s="237"/>
      <c r="C175" s="12" t="s">
        <v>89</v>
      </c>
      <c r="D175" s="61">
        <f>D169</f>
        <v>0</v>
      </c>
    </row>
    <row r="176" spans="1:4" ht="17.25" thickTop="1" thickBot="1">
      <c r="A176" s="233"/>
      <c r="B176" s="237"/>
      <c r="C176" s="12" t="s">
        <v>110</v>
      </c>
      <c r="D176" s="61">
        <f>D170</f>
        <v>0</v>
      </c>
    </row>
    <row r="177" spans="1:5" ht="17.25" thickTop="1" thickBot="1">
      <c r="A177" s="233"/>
      <c r="B177" s="237"/>
      <c r="C177" s="12" t="s">
        <v>111</v>
      </c>
      <c r="D177" s="61">
        <f>D171</f>
        <v>0</v>
      </c>
    </row>
    <row r="178" spans="1:5" ht="24" thickTop="1" thickBot="1">
      <c r="A178" s="233"/>
      <c r="B178" s="237"/>
      <c r="C178" s="41" t="s">
        <v>112</v>
      </c>
      <c r="D178" s="61">
        <f>D184</f>
        <v>0</v>
      </c>
    </row>
    <row r="179" spans="1:5" ht="19.5" thickTop="1" thickBot="1">
      <c r="A179" s="233"/>
      <c r="B179" s="237"/>
      <c r="C179" s="31" t="s">
        <v>90</v>
      </c>
      <c r="D179" s="42">
        <f>SUM(D173:D178)</f>
        <v>0</v>
      </c>
    </row>
    <row r="180" spans="1:5" ht="16.5" thickTop="1"/>
    <row r="181" spans="1:5">
      <c r="A181" s="210" t="s">
        <v>113</v>
      </c>
      <c r="B181" s="210"/>
      <c r="C181" s="210"/>
      <c r="D181" s="210"/>
    </row>
    <row r="183" spans="1:5">
      <c r="A183" s="128">
        <v>6</v>
      </c>
      <c r="B183" s="128" t="s">
        <v>114</v>
      </c>
      <c r="C183" s="128" t="s">
        <v>35</v>
      </c>
      <c r="D183" s="128" t="s">
        <v>36</v>
      </c>
    </row>
    <row r="184" spans="1:5">
      <c r="A184" s="43" t="s">
        <v>5</v>
      </c>
      <c r="B184" s="44" t="s">
        <v>115</v>
      </c>
      <c r="C184" s="76">
        <v>0</v>
      </c>
      <c r="D184" s="81">
        <f>IF(C184&gt;5%,"PERCENTUAL MÁXIMO ULTRAPASSADO",ROUND(+D172*C184,2))</f>
        <v>0</v>
      </c>
    </row>
    <row r="185" spans="1:5" ht="32.25" customHeight="1">
      <c r="A185" s="43" t="s">
        <v>7</v>
      </c>
      <c r="B185" s="44" t="s">
        <v>116</v>
      </c>
      <c r="C185" s="76">
        <v>0</v>
      </c>
      <c r="D185" s="81">
        <f>IF(C185&gt;6.79%,"PERCENTUAL MÁXIMO ULTRAPASSADO)",ROUND(C185*(D179),2))</f>
        <v>0</v>
      </c>
    </row>
    <row r="186" spans="1:5">
      <c r="A186" s="238" t="s">
        <v>117</v>
      </c>
      <c r="B186" s="238"/>
      <c r="C186" s="238"/>
      <c r="D186" s="45">
        <f>D172+D184+D185</f>
        <v>0</v>
      </c>
    </row>
    <row r="187" spans="1:5">
      <c r="A187" s="238" t="s">
        <v>118</v>
      </c>
      <c r="B187" s="238"/>
      <c r="C187" s="238"/>
      <c r="D187" s="45">
        <f>ROUND(D186/(1-C195),2)</f>
        <v>0</v>
      </c>
    </row>
    <row r="188" spans="1:5">
      <c r="A188" s="43" t="s">
        <v>9</v>
      </c>
      <c r="B188" s="239" t="s">
        <v>119</v>
      </c>
      <c r="C188" s="239"/>
      <c r="D188" s="239"/>
    </row>
    <row r="189" spans="1:5">
      <c r="A189" s="44"/>
      <c r="B189" s="227" t="s">
        <v>120</v>
      </c>
      <c r="C189" s="227"/>
      <c r="D189" s="227"/>
      <c r="E189" s="66"/>
    </row>
    <row r="190" spans="1:5">
      <c r="A190" s="44"/>
      <c r="B190" s="46" t="s">
        <v>121</v>
      </c>
      <c r="C190" s="77">
        <v>0</v>
      </c>
      <c r="D190" s="15">
        <f>ROUND($D$187*C190,2)</f>
        <v>0</v>
      </c>
    </row>
    <row r="191" spans="1:5">
      <c r="A191" s="44"/>
      <c r="B191" s="46" t="s">
        <v>122</v>
      </c>
      <c r="C191" s="77">
        <v>0</v>
      </c>
      <c r="D191" s="15">
        <f>ROUND($D$187*C191,2)</f>
        <v>0</v>
      </c>
    </row>
    <row r="192" spans="1:5">
      <c r="A192" s="44"/>
      <c r="B192" s="227" t="s">
        <v>123</v>
      </c>
      <c r="C192" s="227"/>
      <c r="D192" s="227"/>
    </row>
    <row r="193" spans="1:4">
      <c r="A193" s="44"/>
      <c r="B193" s="227" t="s">
        <v>124</v>
      </c>
      <c r="C193" s="227"/>
      <c r="D193" s="227"/>
    </row>
    <row r="194" spans="1:4">
      <c r="A194" s="44"/>
      <c r="B194" s="46" t="s">
        <v>125</v>
      </c>
      <c r="C194" s="78">
        <v>0</v>
      </c>
      <c r="D194" s="15">
        <f>ROUND($D$187*C194,2)</f>
        <v>0</v>
      </c>
    </row>
    <row r="195" spans="1:4">
      <c r="A195" s="44"/>
      <c r="B195" s="47" t="s">
        <v>126</v>
      </c>
      <c r="C195" s="48">
        <f>C190+C191+C194</f>
        <v>0</v>
      </c>
      <c r="D195" s="49">
        <f>D190+D191+D194</f>
        <v>0</v>
      </c>
    </row>
    <row r="196" spans="1:4">
      <c r="A196" s="240" t="s">
        <v>38</v>
      </c>
      <c r="B196" s="240"/>
      <c r="C196" s="240"/>
      <c r="D196" s="49">
        <f>D195+D185+D184</f>
        <v>0</v>
      </c>
    </row>
    <row r="200" spans="1:4">
      <c r="A200" s="210" t="s">
        <v>127</v>
      </c>
      <c r="B200" s="210"/>
      <c r="C200" s="210"/>
      <c r="D200" s="210"/>
    </row>
    <row r="202" spans="1:4">
      <c r="A202" s="215" t="s">
        <v>128</v>
      </c>
      <c r="B202" s="215"/>
      <c r="C202" s="215"/>
      <c r="D202" s="128" t="s">
        <v>36</v>
      </c>
    </row>
    <row r="203" spans="1:4">
      <c r="A203" s="128" t="s">
        <v>5</v>
      </c>
      <c r="B203" s="216" t="s">
        <v>32</v>
      </c>
      <c r="C203" s="216"/>
      <c r="D203" s="25">
        <f>D36</f>
        <v>0</v>
      </c>
    </row>
    <row r="204" spans="1:4">
      <c r="A204" s="128" t="s">
        <v>7</v>
      </c>
      <c r="B204" s="216" t="s">
        <v>129</v>
      </c>
      <c r="C204" s="216"/>
      <c r="D204" s="25">
        <f>D100</f>
        <v>0</v>
      </c>
    </row>
    <row r="205" spans="1:4">
      <c r="A205" s="128" t="s">
        <v>9</v>
      </c>
      <c r="B205" s="216" t="s">
        <v>80</v>
      </c>
      <c r="C205" s="216"/>
      <c r="D205" s="25">
        <f>D116</f>
        <v>0</v>
      </c>
    </row>
    <row r="206" spans="1:4">
      <c r="A206" s="128" t="s">
        <v>11</v>
      </c>
      <c r="B206" s="216" t="s">
        <v>91</v>
      </c>
      <c r="C206" s="216"/>
      <c r="D206" s="25">
        <f>D170</f>
        <v>0</v>
      </c>
    </row>
    <row r="207" spans="1:4">
      <c r="A207" s="128" t="s">
        <v>13</v>
      </c>
      <c r="B207" s="216" t="s">
        <v>104</v>
      </c>
      <c r="C207" s="216"/>
      <c r="D207" s="25">
        <f>D164</f>
        <v>0</v>
      </c>
    </row>
    <row r="208" spans="1:4">
      <c r="A208" s="215" t="s">
        <v>130</v>
      </c>
      <c r="B208" s="215"/>
      <c r="C208" s="215"/>
      <c r="D208" s="29">
        <f>SUM(D203:D207)</f>
        <v>0</v>
      </c>
    </row>
    <row r="209" spans="1:4">
      <c r="A209" s="128" t="s">
        <v>15</v>
      </c>
      <c r="B209" s="216" t="s">
        <v>131</v>
      </c>
      <c r="C209" s="216"/>
      <c r="D209" s="25">
        <f>D196</f>
        <v>0</v>
      </c>
    </row>
    <row r="210" spans="1:4">
      <c r="A210" s="215" t="s">
        <v>132</v>
      </c>
      <c r="B210" s="215"/>
      <c r="C210" s="215"/>
      <c r="D210" s="29">
        <f>ROUND(D208+D209,2)</f>
        <v>0</v>
      </c>
    </row>
    <row r="212" spans="1:4">
      <c r="D212" s="50"/>
    </row>
  </sheetData>
  <sheetProtection algorithmName="SHA-512" hashValue="5Ai3xruTWsBsdwH3BbH/fgQwCjRhbOqu/FVTkE5efqapgfjYU73VQYdx2tihB9s+0InUsG9Dm4IfF+lNGNySlg==" saltValue="s9KKka5piFskiAlSCTyG0g==" spinCount="100000" sheet="1" objects="1" scenarios="1" insertRows="0"/>
  <mergeCells count="96">
    <mergeCell ref="A210:C210"/>
    <mergeCell ref="B193:D193"/>
    <mergeCell ref="A196:C196"/>
    <mergeCell ref="A200:D200"/>
    <mergeCell ref="A202:C202"/>
    <mergeCell ref="B203:C203"/>
    <mergeCell ref="B204:C204"/>
    <mergeCell ref="B205:C205"/>
    <mergeCell ref="B206:C206"/>
    <mergeCell ref="B207:C207"/>
    <mergeCell ref="A208:C208"/>
    <mergeCell ref="B209:C209"/>
    <mergeCell ref="B192:D192"/>
    <mergeCell ref="B161:C161"/>
    <mergeCell ref="B162:C162"/>
    <mergeCell ref="B163:C163"/>
    <mergeCell ref="A164:C164"/>
    <mergeCell ref="A167:B172"/>
    <mergeCell ref="A173:B179"/>
    <mergeCell ref="A181:D181"/>
    <mergeCell ref="A186:C186"/>
    <mergeCell ref="A187:C187"/>
    <mergeCell ref="B188:D188"/>
    <mergeCell ref="B189:D189"/>
    <mergeCell ref="B160:C160"/>
    <mergeCell ref="A139:D139"/>
    <mergeCell ref="A143:C143"/>
    <mergeCell ref="A145:D145"/>
    <mergeCell ref="B147:C147"/>
    <mergeCell ref="B148:C148"/>
    <mergeCell ref="B149:C149"/>
    <mergeCell ref="A150:C150"/>
    <mergeCell ref="A153:D154"/>
    <mergeCell ref="A156:D156"/>
    <mergeCell ref="B158:C158"/>
    <mergeCell ref="B159:C159"/>
    <mergeCell ref="A137:B137"/>
    <mergeCell ref="B96:C96"/>
    <mergeCell ref="B97:C97"/>
    <mergeCell ref="B98:C98"/>
    <mergeCell ref="B99:C99"/>
    <mergeCell ref="A100:C100"/>
    <mergeCell ref="A103:B105"/>
    <mergeCell ref="A107:D107"/>
    <mergeCell ref="A116:C116"/>
    <mergeCell ref="A119:B123"/>
    <mergeCell ref="A125:D125"/>
    <mergeCell ref="A127:D127"/>
    <mergeCell ref="B95:C95"/>
    <mergeCell ref="B78:C78"/>
    <mergeCell ref="B79:C79"/>
    <mergeCell ref="B80:C80"/>
    <mergeCell ref="B81:C81"/>
    <mergeCell ref="B82:C82"/>
    <mergeCell ref="A83:C83"/>
    <mergeCell ref="A86:D86"/>
    <mergeCell ref="B88:C88"/>
    <mergeCell ref="B89:C89"/>
    <mergeCell ref="A90:C90"/>
    <mergeCell ref="A93:D93"/>
    <mergeCell ref="B77:C77"/>
    <mergeCell ref="A41:B42"/>
    <mergeCell ref="A44:D44"/>
    <mergeCell ref="A50:C50"/>
    <mergeCell ref="A53:B55"/>
    <mergeCell ref="A57:D57"/>
    <mergeCell ref="A68:B68"/>
    <mergeCell ref="A71:D71"/>
    <mergeCell ref="B73:C73"/>
    <mergeCell ref="B74:C74"/>
    <mergeCell ref="B75:C75"/>
    <mergeCell ref="B76:C76"/>
    <mergeCell ref="A39:D39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A28:D28"/>
    <mergeCell ref="A36:B36"/>
    <mergeCell ref="C16:D16"/>
    <mergeCell ref="A1:E1"/>
    <mergeCell ref="A2:D2"/>
    <mergeCell ref="A4:D4"/>
    <mergeCell ref="A6:D6"/>
    <mergeCell ref="A8:D8"/>
    <mergeCell ref="A9:D9"/>
    <mergeCell ref="A10:D10"/>
    <mergeCell ref="A11:D11"/>
    <mergeCell ref="C13:D13"/>
    <mergeCell ref="C14:D14"/>
    <mergeCell ref="C15:D15"/>
  </mergeCells>
  <pageMargins left="0.51181102362204722" right="0.51181102362204722" top="0.78740157480314965" bottom="0.78740157480314965" header="0.31496062992125984" footer="0.31496062992125984"/>
  <pageSetup paperSize="9" scale="65" orientation="portrait" r:id="rId1"/>
  <rowBreaks count="3" manualBreakCount="3">
    <brk id="69" max="3" man="1"/>
    <brk id="137" max="3" man="1"/>
    <brk id="197" max="3" man="1"/>
  </rowBreaks>
  <colBreaks count="1" manualBreakCount="1">
    <brk id="4" min="7" max="192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2"/>
  <sheetViews>
    <sheetView showGridLines="0" topLeftCell="B189" zoomScale="85" zoomScaleNormal="85" workbookViewId="0">
      <selection activeCell="C201" sqref="C201"/>
    </sheetView>
  </sheetViews>
  <sheetFormatPr defaultColWidth="0" defaultRowHeight="15.75"/>
  <cols>
    <col min="1" max="1" width="9.140625" style="5" customWidth="1"/>
    <col min="2" max="2" width="72.140625" style="5" customWidth="1"/>
    <col min="3" max="3" width="18" style="5" customWidth="1"/>
    <col min="4" max="4" width="40.85546875" style="5" customWidth="1"/>
    <col min="5" max="5" width="7.85546875" style="62" customWidth="1"/>
    <col min="6" max="6" width="12" style="1" hidden="1" customWidth="1"/>
    <col min="7" max="7" width="15.140625" style="1" hidden="1" customWidth="1"/>
    <col min="8" max="16384" width="14" style="1" hidden="1"/>
  </cols>
  <sheetData>
    <row r="1" spans="1:6" ht="15.75" customHeight="1">
      <c r="A1" s="205"/>
      <c r="B1" s="205"/>
      <c r="C1" s="205"/>
      <c r="D1" s="205"/>
      <c r="E1" s="205"/>
    </row>
    <row r="2" spans="1:6" ht="57" customHeight="1">
      <c r="A2" s="206" t="s">
        <v>147</v>
      </c>
      <c r="B2" s="206"/>
      <c r="C2" s="206"/>
      <c r="D2" s="206"/>
    </row>
    <row r="3" spans="1:6" ht="18.75" customHeight="1">
      <c r="A3" s="127"/>
      <c r="B3" s="127"/>
      <c r="C3" s="127"/>
      <c r="D3" s="127"/>
    </row>
    <row r="4" spans="1:6" ht="57" customHeight="1">
      <c r="A4" s="205" t="s">
        <v>146</v>
      </c>
      <c r="B4" s="205"/>
      <c r="C4" s="205"/>
      <c r="D4" s="205"/>
    </row>
    <row r="5" spans="1:6" ht="17.25" customHeight="1">
      <c r="A5" s="127"/>
      <c r="B5" s="127"/>
      <c r="C5" s="127"/>
      <c r="D5" s="127"/>
    </row>
    <row r="6" spans="1:6">
      <c r="A6" s="207" t="s">
        <v>148</v>
      </c>
      <c r="B6" s="207"/>
      <c r="C6" s="207"/>
      <c r="D6" s="207"/>
    </row>
    <row r="8" spans="1:6" ht="23.25">
      <c r="A8" s="208" t="s">
        <v>0</v>
      </c>
      <c r="B8" s="208"/>
      <c r="C8" s="208"/>
      <c r="D8" s="208"/>
    </row>
    <row r="9" spans="1:6" ht="23.25">
      <c r="A9" s="208" t="s">
        <v>1</v>
      </c>
      <c r="B9" s="208"/>
      <c r="C9" s="208"/>
      <c r="D9" s="208"/>
    </row>
    <row r="10" spans="1:6">
      <c r="A10" s="209"/>
      <c r="B10" s="209"/>
      <c r="C10" s="209"/>
      <c r="D10" s="209"/>
    </row>
    <row r="11" spans="1:6">
      <c r="A11" s="210" t="s">
        <v>2</v>
      </c>
      <c r="B11" s="210"/>
      <c r="C11" s="210"/>
      <c r="D11" s="210"/>
      <c r="F11" s="1" t="s">
        <v>3</v>
      </c>
    </row>
    <row r="12" spans="1:6">
      <c r="A12" s="2"/>
      <c r="B12" s="2"/>
      <c r="C12" s="2"/>
      <c r="D12" s="2"/>
      <c r="F12" s="1" t="s">
        <v>4</v>
      </c>
    </row>
    <row r="13" spans="1:6">
      <c r="A13" s="128" t="s">
        <v>5</v>
      </c>
      <c r="B13" s="3" t="s">
        <v>6</v>
      </c>
      <c r="C13" s="204" t="s">
        <v>265</v>
      </c>
      <c r="D13" s="204"/>
      <c r="E13" s="63"/>
    </row>
    <row r="14" spans="1:6">
      <c r="A14" s="128" t="s">
        <v>7</v>
      </c>
      <c r="B14" s="3" t="s">
        <v>8</v>
      </c>
      <c r="C14" s="204" t="s">
        <v>149</v>
      </c>
      <c r="D14" s="204"/>
      <c r="E14" s="63"/>
    </row>
    <row r="15" spans="1:6">
      <c r="A15" s="128" t="s">
        <v>9</v>
      </c>
      <c r="B15" s="3" t="s">
        <v>10</v>
      </c>
      <c r="C15" s="211" t="s">
        <v>150</v>
      </c>
      <c r="D15" s="211"/>
      <c r="E15" s="63"/>
    </row>
    <row r="16" spans="1:6">
      <c r="A16" s="128" t="s">
        <v>11</v>
      </c>
      <c r="B16" s="3" t="s">
        <v>12</v>
      </c>
      <c r="C16" s="204" t="s">
        <v>151</v>
      </c>
      <c r="D16" s="204"/>
      <c r="E16" s="63"/>
    </row>
    <row r="17" spans="1:6">
      <c r="A17" s="128" t="s">
        <v>13</v>
      </c>
      <c r="B17" s="4" t="s">
        <v>14</v>
      </c>
      <c r="C17" s="212">
        <v>24</v>
      </c>
      <c r="D17" s="212"/>
      <c r="E17" s="64"/>
    </row>
    <row r="18" spans="1:6">
      <c r="A18" s="128" t="s">
        <v>15</v>
      </c>
      <c r="B18" s="4" t="s">
        <v>16</v>
      </c>
      <c r="C18" s="213" t="s">
        <v>290</v>
      </c>
      <c r="D18" s="212"/>
      <c r="E18" s="64"/>
    </row>
    <row r="19" spans="1:6">
      <c r="A19" s="128" t="s">
        <v>17</v>
      </c>
      <c r="B19" s="4" t="s">
        <v>18</v>
      </c>
      <c r="C19" s="204" t="s">
        <v>152</v>
      </c>
      <c r="D19" s="204"/>
      <c r="E19" s="64"/>
    </row>
    <row r="20" spans="1:6">
      <c r="A20" s="128" t="s">
        <v>19</v>
      </c>
      <c r="B20" s="3" t="s">
        <v>20</v>
      </c>
      <c r="C20" s="204" t="s">
        <v>288</v>
      </c>
      <c r="D20" s="204"/>
      <c r="E20" s="64"/>
    </row>
    <row r="21" spans="1:6">
      <c r="A21" s="128" t="s">
        <v>21</v>
      </c>
      <c r="B21" s="3" t="s">
        <v>22</v>
      </c>
      <c r="C21" s="214">
        <v>0</v>
      </c>
      <c r="D21" s="214"/>
      <c r="E21" s="64"/>
    </row>
    <row r="22" spans="1:6">
      <c r="A22" s="128" t="s">
        <v>23</v>
      </c>
      <c r="B22" s="3" t="s">
        <v>24</v>
      </c>
      <c r="C22" s="212" t="s">
        <v>289</v>
      </c>
      <c r="D22" s="212"/>
      <c r="E22" s="64"/>
    </row>
    <row r="23" spans="1:6">
      <c r="A23" s="128" t="s">
        <v>25</v>
      </c>
      <c r="B23" s="3" t="s">
        <v>26</v>
      </c>
      <c r="C23" s="204" t="s">
        <v>268</v>
      </c>
      <c r="D23" s="204"/>
      <c r="E23" s="64"/>
    </row>
    <row r="24" spans="1:6">
      <c r="A24" s="128" t="s">
        <v>27</v>
      </c>
      <c r="B24" s="3" t="s">
        <v>28</v>
      </c>
      <c r="C24" s="212" t="s">
        <v>155</v>
      </c>
      <c r="D24" s="212"/>
      <c r="E24" s="64"/>
    </row>
    <row r="25" spans="1:6">
      <c r="A25" s="128" t="s">
        <v>29</v>
      </c>
      <c r="B25" s="3" t="s">
        <v>30</v>
      </c>
      <c r="C25" s="211">
        <v>45292</v>
      </c>
      <c r="D25" s="211"/>
      <c r="E25" s="64"/>
    </row>
    <row r="27" spans="1:6">
      <c r="F27" s="1" t="s">
        <v>31</v>
      </c>
    </row>
    <row r="28" spans="1:6">
      <c r="A28" s="210" t="s">
        <v>32</v>
      </c>
      <c r="B28" s="210"/>
      <c r="C28" s="210"/>
      <c r="D28" s="210"/>
      <c r="F28" s="1" t="s">
        <v>33</v>
      </c>
    </row>
    <row r="30" spans="1:6">
      <c r="A30" s="128">
        <v>1</v>
      </c>
      <c r="B30" s="128" t="s">
        <v>34</v>
      </c>
      <c r="C30" s="128" t="s">
        <v>35</v>
      </c>
      <c r="D30" s="128" t="s">
        <v>36</v>
      </c>
    </row>
    <row r="31" spans="1:6">
      <c r="A31" s="6" t="s">
        <v>5</v>
      </c>
      <c r="B31" s="3" t="s">
        <v>37</v>
      </c>
      <c r="C31" s="7"/>
      <c r="D31" s="8">
        <f>C21</f>
        <v>0</v>
      </c>
    </row>
    <row r="32" spans="1:6">
      <c r="A32" s="56" t="s">
        <v>7</v>
      </c>
      <c r="B32" s="52" t="s">
        <v>156</v>
      </c>
      <c r="C32" s="53"/>
      <c r="D32" s="54">
        <v>0</v>
      </c>
    </row>
    <row r="33" spans="1:4">
      <c r="A33" s="56"/>
      <c r="B33" s="52"/>
      <c r="C33" s="53"/>
      <c r="D33" s="55"/>
    </row>
    <row r="34" spans="1:4">
      <c r="A34" s="56"/>
      <c r="B34" s="52"/>
      <c r="C34" s="53"/>
      <c r="D34" s="54"/>
    </row>
    <row r="35" spans="1:4">
      <c r="A35" s="56"/>
      <c r="B35" s="52"/>
      <c r="C35" s="53"/>
      <c r="D35" s="54"/>
    </row>
    <row r="36" spans="1:4">
      <c r="A36" s="215" t="s">
        <v>38</v>
      </c>
      <c r="B36" s="215"/>
      <c r="C36" s="129"/>
      <c r="D36" s="10">
        <f>SUM(D31:D35)</f>
        <v>0</v>
      </c>
    </row>
    <row r="39" spans="1:4">
      <c r="A39" s="210" t="s">
        <v>39</v>
      </c>
      <c r="B39" s="210"/>
      <c r="C39" s="210"/>
      <c r="D39" s="210"/>
    </row>
    <row r="40" spans="1:4" ht="16.5" thickBot="1">
      <c r="A40" s="11"/>
    </row>
    <row r="41" spans="1:4" ht="17.25" thickTop="1" thickBot="1">
      <c r="A41" s="217" t="s">
        <v>141</v>
      </c>
      <c r="B41" s="217"/>
      <c r="C41" s="12" t="s">
        <v>40</v>
      </c>
      <c r="D41" s="60">
        <f>D36</f>
        <v>0</v>
      </c>
    </row>
    <row r="42" spans="1:4" ht="19.5" thickTop="1" thickBot="1">
      <c r="A42" s="218"/>
      <c r="B42" s="218"/>
      <c r="C42" s="13" t="s">
        <v>41</v>
      </c>
      <c r="D42" s="61">
        <f>SUM(D41:D41)</f>
        <v>0</v>
      </c>
    </row>
    <row r="43" spans="1:4" ht="16.5" thickTop="1">
      <c r="A43" s="11"/>
    </row>
    <row r="44" spans="1:4">
      <c r="A44" s="219" t="s">
        <v>42</v>
      </c>
      <c r="B44" s="219"/>
      <c r="C44" s="219"/>
      <c r="D44" s="219"/>
    </row>
    <row r="46" spans="1:4">
      <c r="A46" s="128" t="s">
        <v>43</v>
      </c>
      <c r="B46" s="128" t="s">
        <v>44</v>
      </c>
      <c r="C46" s="128" t="s">
        <v>35</v>
      </c>
      <c r="D46" s="128" t="s">
        <v>36</v>
      </c>
    </row>
    <row r="47" spans="1:4">
      <c r="A47" s="6" t="s">
        <v>5</v>
      </c>
      <c r="B47" s="3" t="s">
        <v>45</v>
      </c>
      <c r="C47" s="14">
        <f>1/12</f>
        <v>8.3333333333333329E-2</v>
      </c>
      <c r="D47" s="15">
        <f>ROUND($D$42*C47,2)</f>
        <v>0</v>
      </c>
    </row>
    <row r="48" spans="1:4">
      <c r="A48" s="6" t="s">
        <v>7</v>
      </c>
      <c r="B48" s="3" t="s">
        <v>46</v>
      </c>
      <c r="C48" s="16">
        <f>1/12</f>
        <v>8.3333333333333329E-2</v>
      </c>
      <c r="D48" s="15">
        <f>ROUND($D$42*C48,2)</f>
        <v>0</v>
      </c>
    </row>
    <row r="49" spans="1:4">
      <c r="A49" s="6" t="s">
        <v>9</v>
      </c>
      <c r="B49" s="3" t="s">
        <v>47</v>
      </c>
      <c r="C49" s="17">
        <f>100%/3/12</f>
        <v>2.7777777777777776E-2</v>
      </c>
      <c r="D49" s="15">
        <f>ROUND($D$42*C49,2)</f>
        <v>0</v>
      </c>
    </row>
    <row r="50" spans="1:4">
      <c r="A50" s="215" t="s">
        <v>38</v>
      </c>
      <c r="B50" s="215"/>
      <c r="C50" s="215"/>
      <c r="D50" s="10">
        <f>SUM(D47:D49)</f>
        <v>0</v>
      </c>
    </row>
    <row r="51" spans="1:4">
      <c r="A51" s="18"/>
    </row>
    <row r="52" spans="1:4" ht="16.5" thickBot="1"/>
    <row r="53" spans="1:4" ht="17.25" thickTop="1" thickBot="1">
      <c r="A53" s="217" t="s">
        <v>140</v>
      </c>
      <c r="B53" s="217"/>
      <c r="C53" s="12" t="s">
        <v>40</v>
      </c>
      <c r="D53" s="60">
        <f>D36</f>
        <v>0</v>
      </c>
    </row>
    <row r="54" spans="1:4" ht="17.25" thickTop="1" thickBot="1">
      <c r="A54" s="218"/>
      <c r="B54" s="218"/>
      <c r="C54" s="12" t="s">
        <v>48</v>
      </c>
      <c r="D54" s="61">
        <f>D50</f>
        <v>0</v>
      </c>
    </row>
    <row r="55" spans="1:4" ht="19.5" thickTop="1" thickBot="1">
      <c r="A55" s="218"/>
      <c r="B55" s="218"/>
      <c r="C55" s="13" t="s">
        <v>41</v>
      </c>
      <c r="D55" s="61">
        <f>SUM(D53:D54)</f>
        <v>0</v>
      </c>
    </row>
    <row r="56" spans="1:4" ht="16.5" thickTop="1"/>
    <row r="57" spans="1:4">
      <c r="A57" s="220" t="s">
        <v>49</v>
      </c>
      <c r="B57" s="220"/>
      <c r="C57" s="220"/>
      <c r="D57" s="220"/>
    </row>
    <row r="59" spans="1:4">
      <c r="A59" s="128" t="s">
        <v>50</v>
      </c>
      <c r="B59" s="128" t="s">
        <v>51</v>
      </c>
      <c r="C59" s="128" t="s">
        <v>35</v>
      </c>
      <c r="D59" s="128" t="s">
        <v>36</v>
      </c>
    </row>
    <row r="60" spans="1:4">
      <c r="A60" s="6" t="s">
        <v>5</v>
      </c>
      <c r="B60" s="3" t="s">
        <v>52</v>
      </c>
      <c r="C60" s="19">
        <v>0.2</v>
      </c>
      <c r="D60" s="20">
        <f t="shared" ref="D60:D67" si="0">ROUND($D$55*C60,2)</f>
        <v>0</v>
      </c>
    </row>
    <row r="61" spans="1:4">
      <c r="A61" s="6" t="s">
        <v>7</v>
      </c>
      <c r="B61" s="3" t="s">
        <v>53</v>
      </c>
      <c r="C61" s="19">
        <v>2.5000000000000001E-2</v>
      </c>
      <c r="D61" s="20">
        <f t="shared" si="0"/>
        <v>0</v>
      </c>
    </row>
    <row r="62" spans="1:4">
      <c r="A62" s="6" t="s">
        <v>9</v>
      </c>
      <c r="B62" s="3" t="s">
        <v>144</v>
      </c>
      <c r="C62" s="75">
        <v>0</v>
      </c>
      <c r="D62" s="20">
        <f t="shared" si="0"/>
        <v>0</v>
      </c>
    </row>
    <row r="63" spans="1:4">
      <c r="A63" s="6" t="s">
        <v>11</v>
      </c>
      <c r="B63" s="3" t="s">
        <v>54</v>
      </c>
      <c r="C63" s="19">
        <v>1.4999999999999999E-2</v>
      </c>
      <c r="D63" s="20">
        <f t="shared" si="0"/>
        <v>0</v>
      </c>
    </row>
    <row r="64" spans="1:4">
      <c r="A64" s="6" t="s">
        <v>13</v>
      </c>
      <c r="B64" s="3" t="s">
        <v>55</v>
      </c>
      <c r="C64" s="19">
        <v>0.01</v>
      </c>
      <c r="D64" s="20">
        <f t="shared" si="0"/>
        <v>0</v>
      </c>
    </row>
    <row r="65" spans="1:5">
      <c r="A65" s="6" t="s">
        <v>15</v>
      </c>
      <c r="B65" s="3" t="s">
        <v>56</v>
      </c>
      <c r="C65" s="19">
        <v>6.0000000000000001E-3</v>
      </c>
      <c r="D65" s="20">
        <f t="shared" si="0"/>
        <v>0</v>
      </c>
    </row>
    <row r="66" spans="1:5">
      <c r="A66" s="6" t="s">
        <v>17</v>
      </c>
      <c r="B66" s="3" t="s">
        <v>57</v>
      </c>
      <c r="C66" s="19">
        <v>2E-3</v>
      </c>
      <c r="D66" s="20">
        <f t="shared" si="0"/>
        <v>0</v>
      </c>
    </row>
    <row r="67" spans="1:5">
      <c r="A67" s="6" t="s">
        <v>19</v>
      </c>
      <c r="B67" s="3" t="s">
        <v>58</v>
      </c>
      <c r="C67" s="21">
        <v>0.08</v>
      </c>
      <c r="D67" s="20">
        <f t="shared" si="0"/>
        <v>0</v>
      </c>
    </row>
    <row r="68" spans="1:5">
      <c r="A68" s="215" t="s">
        <v>59</v>
      </c>
      <c r="B68" s="215"/>
      <c r="C68" s="22">
        <f>SUM(C60:C67)</f>
        <v>0.33800000000000002</v>
      </c>
      <c r="D68" s="10">
        <f>SUM(D60:D67)</f>
        <v>0</v>
      </c>
    </row>
    <row r="69" spans="1:5">
      <c r="A69" s="18"/>
    </row>
    <row r="71" spans="1:5">
      <c r="A71" s="219" t="s">
        <v>60</v>
      </c>
      <c r="B71" s="219"/>
      <c r="C71" s="219"/>
      <c r="D71" s="219"/>
    </row>
    <row r="73" spans="1:5">
      <c r="A73" s="128" t="s">
        <v>61</v>
      </c>
      <c r="B73" s="215" t="s">
        <v>62</v>
      </c>
      <c r="C73" s="215"/>
      <c r="D73" s="128" t="s">
        <v>36</v>
      </c>
    </row>
    <row r="74" spans="1:5">
      <c r="A74" s="6" t="s">
        <v>63</v>
      </c>
      <c r="B74" s="216" t="s">
        <v>64</v>
      </c>
      <c r="C74" s="216"/>
      <c r="D74" s="54">
        <f>2*0*21</f>
        <v>0</v>
      </c>
    </row>
    <row r="75" spans="1:5">
      <c r="A75" s="6" t="s">
        <v>65</v>
      </c>
      <c r="B75" s="216" t="s">
        <v>66</v>
      </c>
      <c r="C75" s="216"/>
      <c r="D75" s="51" t="str">
        <f>IF(D74&lt;=0,"0,00",IF(ROUND(D31*6%,2)&gt;D74,D74,ROUND(D31*6%,2)))</f>
        <v>0,00</v>
      </c>
    </row>
    <row r="76" spans="1:5">
      <c r="A76" s="6" t="s">
        <v>67</v>
      </c>
      <c r="B76" s="216" t="s">
        <v>68</v>
      </c>
      <c r="C76" s="216"/>
      <c r="D76" s="51">
        <f>D74-D75</f>
        <v>0</v>
      </c>
    </row>
    <row r="77" spans="1:5">
      <c r="A77" s="6" t="s">
        <v>69</v>
      </c>
      <c r="B77" s="216" t="s">
        <v>70</v>
      </c>
      <c r="C77" s="216"/>
      <c r="D77" s="54">
        <f>0*21</f>
        <v>0</v>
      </c>
    </row>
    <row r="78" spans="1:5">
      <c r="A78" s="6" t="s">
        <v>71</v>
      </c>
      <c r="B78" s="216" t="s">
        <v>72</v>
      </c>
      <c r="C78" s="216"/>
      <c r="D78" s="54">
        <f>D77*0.05</f>
        <v>0</v>
      </c>
    </row>
    <row r="79" spans="1:5">
      <c r="A79" s="6" t="s">
        <v>73</v>
      </c>
      <c r="B79" s="216" t="s">
        <v>74</v>
      </c>
      <c r="C79" s="216"/>
      <c r="D79" s="51">
        <f>D77-D78</f>
        <v>0</v>
      </c>
    </row>
    <row r="80" spans="1:5" s="74" customFormat="1">
      <c r="A80" s="56" t="s">
        <v>9</v>
      </c>
      <c r="B80" s="221" t="s">
        <v>157</v>
      </c>
      <c r="C80" s="221"/>
      <c r="D80" s="57">
        <v>0</v>
      </c>
      <c r="E80" s="73"/>
    </row>
    <row r="81" spans="1:5" s="74" customFormat="1">
      <c r="A81" s="56" t="s">
        <v>11</v>
      </c>
      <c r="B81" s="221" t="s">
        <v>158</v>
      </c>
      <c r="C81" s="221"/>
      <c r="D81" s="58">
        <v>0</v>
      </c>
      <c r="E81" s="73"/>
    </row>
    <row r="82" spans="1:5" s="74" customFormat="1">
      <c r="A82" s="56"/>
      <c r="B82" s="221" t="s">
        <v>266</v>
      </c>
      <c r="C82" s="221"/>
      <c r="D82" s="58">
        <f>(D80/30*15)/12</f>
        <v>0</v>
      </c>
      <c r="E82" s="73"/>
    </row>
    <row r="83" spans="1:5">
      <c r="A83" s="215" t="s">
        <v>133</v>
      </c>
      <c r="B83" s="215"/>
      <c r="C83" s="215"/>
      <c r="D83" s="10">
        <f>SUM(D80:D82)+D76+D79</f>
        <v>0</v>
      </c>
    </row>
    <row r="86" spans="1:5">
      <c r="A86" s="219" t="s">
        <v>76</v>
      </c>
      <c r="B86" s="219"/>
      <c r="C86" s="219"/>
      <c r="D86" s="219"/>
    </row>
    <row r="88" spans="1:5">
      <c r="A88" s="128" t="s">
        <v>77</v>
      </c>
      <c r="B88" s="215" t="s">
        <v>78</v>
      </c>
      <c r="C88" s="215"/>
      <c r="D88" s="128" t="s">
        <v>36</v>
      </c>
    </row>
    <row r="89" spans="1:5">
      <c r="A89" s="6" t="s">
        <v>5</v>
      </c>
      <c r="B89" s="216" t="s">
        <v>78</v>
      </c>
      <c r="C89" s="216"/>
      <c r="D89" s="58"/>
    </row>
    <row r="90" spans="1:5">
      <c r="A90" s="215" t="s">
        <v>38</v>
      </c>
      <c r="B90" s="215"/>
      <c r="C90" s="215"/>
      <c r="D90" s="10">
        <f>SUM(D89)</f>
        <v>0</v>
      </c>
    </row>
    <row r="91" spans="1:5">
      <c r="A91" s="23"/>
      <c r="B91" s="23"/>
      <c r="C91" s="24"/>
    </row>
    <row r="92" spans="1:5">
      <c r="A92" s="23"/>
      <c r="B92" s="23"/>
      <c r="C92" s="24"/>
    </row>
    <row r="93" spans="1:5">
      <c r="A93" s="210" t="s">
        <v>79</v>
      </c>
      <c r="B93" s="210"/>
      <c r="C93" s="210"/>
      <c r="D93" s="210"/>
    </row>
    <row r="95" spans="1:5">
      <c r="A95" s="128">
        <v>2</v>
      </c>
      <c r="B95" s="215" t="s">
        <v>145</v>
      </c>
      <c r="C95" s="215"/>
      <c r="D95" s="128" t="s">
        <v>36</v>
      </c>
    </row>
    <row r="96" spans="1:5">
      <c r="A96" s="6" t="s">
        <v>43</v>
      </c>
      <c r="B96" s="216" t="s">
        <v>44</v>
      </c>
      <c r="C96" s="216"/>
      <c r="D96" s="25">
        <f>D50</f>
        <v>0</v>
      </c>
    </row>
    <row r="97" spans="1:5">
      <c r="A97" s="6" t="s">
        <v>50</v>
      </c>
      <c r="B97" s="216" t="s">
        <v>51</v>
      </c>
      <c r="C97" s="216"/>
      <c r="D97" s="26">
        <f>D68</f>
        <v>0</v>
      </c>
    </row>
    <row r="98" spans="1:5">
      <c r="A98" s="6" t="s">
        <v>61</v>
      </c>
      <c r="B98" s="216" t="s">
        <v>62</v>
      </c>
      <c r="C98" s="216"/>
      <c r="D98" s="26">
        <f>D83</f>
        <v>0</v>
      </c>
    </row>
    <row r="99" spans="1:5">
      <c r="A99" s="6" t="s">
        <v>77</v>
      </c>
      <c r="B99" s="216" t="s">
        <v>78</v>
      </c>
      <c r="C99" s="216"/>
      <c r="D99" s="26">
        <f>D90</f>
        <v>0</v>
      </c>
    </row>
    <row r="100" spans="1:5">
      <c r="A100" s="215" t="s">
        <v>38</v>
      </c>
      <c r="B100" s="215"/>
      <c r="C100" s="215"/>
      <c r="D100" s="10">
        <f>SUM(D96:D99)</f>
        <v>0</v>
      </c>
    </row>
    <row r="102" spans="1:5" ht="16.5" thickBot="1">
      <c r="E102" s="65"/>
    </row>
    <row r="103" spans="1:5" s="27" customFormat="1" ht="17.25" thickTop="1" thickBot="1">
      <c r="A103" s="222" t="s">
        <v>139</v>
      </c>
      <c r="B103" s="217"/>
      <c r="C103" s="12" t="s">
        <v>40</v>
      </c>
      <c r="D103" s="60">
        <f>D36</f>
        <v>0</v>
      </c>
      <c r="E103" s="62"/>
    </row>
    <row r="104" spans="1:5" s="27" customFormat="1" ht="17.25" thickTop="1" thickBot="1">
      <c r="A104" s="223"/>
      <c r="B104" s="218"/>
      <c r="C104" s="12" t="s">
        <v>87</v>
      </c>
      <c r="D104" s="60">
        <f>D50</f>
        <v>0</v>
      </c>
      <c r="E104" s="62"/>
    </row>
    <row r="105" spans="1:5" s="27" customFormat="1" ht="19.5" thickTop="1" thickBot="1">
      <c r="A105" s="218"/>
      <c r="B105" s="218"/>
      <c r="C105" s="13" t="s">
        <v>41</v>
      </c>
      <c r="D105" s="61">
        <f>SUM(D103:D104)</f>
        <v>0</v>
      </c>
      <c r="E105" s="62"/>
    </row>
    <row r="106" spans="1:5" ht="16.5" thickTop="1"/>
    <row r="107" spans="1:5">
      <c r="A107" s="210" t="s">
        <v>80</v>
      </c>
      <c r="B107" s="210"/>
      <c r="C107" s="210"/>
      <c r="D107" s="210"/>
    </row>
    <row r="109" spans="1:5">
      <c r="A109" s="128">
        <v>3</v>
      </c>
      <c r="B109" s="128" t="s">
        <v>81</v>
      </c>
      <c r="C109" s="128" t="s">
        <v>35</v>
      </c>
      <c r="D109" s="128" t="s">
        <v>36</v>
      </c>
    </row>
    <row r="110" spans="1:5">
      <c r="A110" s="6" t="s">
        <v>5</v>
      </c>
      <c r="B110" s="28" t="s">
        <v>82</v>
      </c>
      <c r="C110" s="19">
        <f>1/12*5.55%</f>
        <v>4.6249999999999998E-3</v>
      </c>
      <c r="D110" s="8">
        <f t="shared" ref="D110:D115" si="1">ROUND($D$105*C110,2)</f>
        <v>0</v>
      </c>
      <c r="E110" s="66"/>
    </row>
    <row r="111" spans="1:5">
      <c r="A111" s="7" t="s">
        <v>7</v>
      </c>
      <c r="B111" s="69" t="s">
        <v>83</v>
      </c>
      <c r="C111" s="70">
        <f>8%*C110</f>
        <v>3.6999999999999999E-4</v>
      </c>
      <c r="D111" s="15">
        <f t="shared" si="1"/>
        <v>0</v>
      </c>
      <c r="E111" s="67"/>
    </row>
    <row r="112" spans="1:5">
      <c r="A112" s="7" t="s">
        <v>9</v>
      </c>
      <c r="B112" s="69" t="s">
        <v>142</v>
      </c>
      <c r="C112" s="21">
        <f>(8%*40%*5.55%)</f>
        <v>1.776E-3</v>
      </c>
      <c r="D112" s="15">
        <f t="shared" si="1"/>
        <v>0</v>
      </c>
      <c r="E112" s="68"/>
    </row>
    <row r="113" spans="1:4">
      <c r="A113" s="7" t="s">
        <v>11</v>
      </c>
      <c r="B113" s="69" t="s">
        <v>84</v>
      </c>
      <c r="C113" s="21">
        <f>(1/30*7)/12</f>
        <v>1.9444444444444445E-2</v>
      </c>
      <c r="D113" s="15">
        <f t="shared" si="1"/>
        <v>0</v>
      </c>
    </row>
    <row r="114" spans="1:4">
      <c r="A114" s="7" t="s">
        <v>13</v>
      </c>
      <c r="B114" s="71" t="s">
        <v>85</v>
      </c>
      <c r="C114" s="21">
        <f>C68*C113</f>
        <v>6.5722222222222224E-3</v>
      </c>
      <c r="D114" s="15">
        <f t="shared" si="1"/>
        <v>0</v>
      </c>
    </row>
    <row r="115" spans="1:4">
      <c r="A115" s="7" t="s">
        <v>15</v>
      </c>
      <c r="B115" s="69" t="s">
        <v>143</v>
      </c>
      <c r="C115" s="21">
        <f>((0.08*0.4))</f>
        <v>3.2000000000000001E-2</v>
      </c>
      <c r="D115" s="15">
        <f t="shared" si="1"/>
        <v>0</v>
      </c>
    </row>
    <row r="116" spans="1:4">
      <c r="A116" s="224" t="s">
        <v>38</v>
      </c>
      <c r="B116" s="224"/>
      <c r="C116" s="224"/>
      <c r="D116" s="10">
        <f>SUM(D110:D115)</f>
        <v>0</v>
      </c>
    </row>
    <row r="117" spans="1:4">
      <c r="D117" s="30"/>
    </row>
    <row r="118" spans="1:4" ht="16.5" thickBot="1"/>
    <row r="119" spans="1:4" ht="17.25" thickTop="1" thickBot="1">
      <c r="A119" s="222" t="s">
        <v>138</v>
      </c>
      <c r="B119" s="225"/>
      <c r="C119" s="12" t="s">
        <v>86</v>
      </c>
      <c r="D119" s="61">
        <f>D36</f>
        <v>0</v>
      </c>
    </row>
    <row r="120" spans="1:4" ht="17.25" thickTop="1" thickBot="1">
      <c r="A120" s="223"/>
      <c r="B120" s="226"/>
      <c r="C120" s="12" t="s">
        <v>87</v>
      </c>
      <c r="D120" s="61">
        <f>D50</f>
        <v>0</v>
      </c>
    </row>
    <row r="121" spans="1:4" ht="17.25" thickTop="1" thickBot="1">
      <c r="A121" s="223"/>
      <c r="B121" s="226"/>
      <c r="C121" s="12" t="s">
        <v>88</v>
      </c>
      <c r="D121" s="61">
        <f>D83-D76-D79</f>
        <v>0</v>
      </c>
    </row>
    <row r="122" spans="1:4" ht="17.25" thickTop="1" thickBot="1">
      <c r="A122" s="223"/>
      <c r="B122" s="226"/>
      <c r="C122" s="12" t="s">
        <v>89</v>
      </c>
      <c r="D122" s="61">
        <f>D116</f>
        <v>0</v>
      </c>
    </row>
    <row r="123" spans="1:4" ht="19.5" thickTop="1" thickBot="1">
      <c r="A123" s="223"/>
      <c r="B123" s="226"/>
      <c r="C123" s="31" t="s">
        <v>90</v>
      </c>
      <c r="D123" s="61">
        <f>SUM(D119:D122)</f>
        <v>0</v>
      </c>
    </row>
    <row r="124" spans="1:4" ht="16.5" thickTop="1"/>
    <row r="125" spans="1:4">
      <c r="A125" s="210" t="s">
        <v>91</v>
      </c>
      <c r="B125" s="210"/>
      <c r="C125" s="210"/>
      <c r="D125" s="210"/>
    </row>
    <row r="126" spans="1:4">
      <c r="A126" s="2"/>
      <c r="B126" s="2"/>
      <c r="C126" s="2"/>
      <c r="D126" s="2"/>
    </row>
    <row r="127" spans="1:4">
      <c r="A127" s="219" t="s">
        <v>92</v>
      </c>
      <c r="B127" s="219"/>
      <c r="C127" s="219"/>
      <c r="D127" s="219"/>
    </row>
    <row r="129" spans="1:5">
      <c r="A129" s="128" t="s">
        <v>93</v>
      </c>
      <c r="B129" s="128" t="s">
        <v>94</v>
      </c>
      <c r="C129" s="128" t="s">
        <v>35</v>
      </c>
      <c r="D129" s="128" t="s">
        <v>36</v>
      </c>
    </row>
    <row r="130" spans="1:5">
      <c r="A130" s="6" t="s">
        <v>5</v>
      </c>
      <c r="B130" s="3" t="s">
        <v>95</v>
      </c>
      <c r="C130" s="33">
        <v>0</v>
      </c>
      <c r="D130" s="8">
        <f>ROUND(C130*$D$123,2)</f>
        <v>0</v>
      </c>
    </row>
    <row r="131" spans="1:5">
      <c r="A131" s="6" t="s">
        <v>7</v>
      </c>
      <c r="B131" s="3" t="s">
        <v>96</v>
      </c>
      <c r="C131" s="33">
        <f>ROUND(5.96/365,5)</f>
        <v>1.6330000000000001E-2</v>
      </c>
      <c r="D131" s="8">
        <f>ROUND(C131*$D$123,2)</f>
        <v>0</v>
      </c>
    </row>
    <row r="132" spans="1:5">
      <c r="A132" s="6" t="s">
        <v>9</v>
      </c>
      <c r="B132" s="3" t="s">
        <v>97</v>
      </c>
      <c r="C132" s="33">
        <f>(5/30)/12*0.015</f>
        <v>2.0833333333333332E-4</v>
      </c>
      <c r="D132" s="8">
        <f>ROUND(C132*$D$123,2)</f>
        <v>0</v>
      </c>
    </row>
    <row r="133" spans="1:5">
      <c r="A133" s="6" t="s">
        <v>11</v>
      </c>
      <c r="B133" s="3" t="s">
        <v>98</v>
      </c>
      <c r="C133" s="33">
        <f>15/30/12*8%</f>
        <v>3.3333333333333331E-3</v>
      </c>
      <c r="D133" s="8">
        <f>ROUND(C133*$D$123,2)</f>
        <v>0</v>
      </c>
    </row>
    <row r="134" spans="1:5">
      <c r="A134" s="6" t="s">
        <v>13</v>
      </c>
      <c r="B134" s="3" t="s">
        <v>99</v>
      </c>
      <c r="C134" s="32">
        <f>0.02*(4/12)/12</f>
        <v>5.5555555555555556E-4</v>
      </c>
      <c r="D134" s="8">
        <f>ROUND(C134*$D$123,2)</f>
        <v>0</v>
      </c>
    </row>
    <row r="135" spans="1:5" s="74" customFormat="1">
      <c r="A135" s="56" t="s">
        <v>15</v>
      </c>
      <c r="B135" s="52" t="s">
        <v>75</v>
      </c>
      <c r="C135" s="80"/>
      <c r="D135" s="57"/>
      <c r="E135" s="73"/>
    </row>
    <row r="136" spans="1:5" s="74" customFormat="1">
      <c r="A136" s="56"/>
      <c r="B136" s="52"/>
      <c r="C136" s="80"/>
      <c r="D136" s="57"/>
      <c r="E136" s="73"/>
    </row>
    <row r="137" spans="1:5">
      <c r="A137" s="215" t="s">
        <v>59</v>
      </c>
      <c r="B137" s="215"/>
      <c r="C137" s="34">
        <f>SUM(C130:C135)</f>
        <v>2.0427222222222225E-2</v>
      </c>
      <c r="D137" s="25">
        <f>SUM(D130:D136)</f>
        <v>0</v>
      </c>
    </row>
    <row r="138" spans="1:5">
      <c r="A138" s="35"/>
      <c r="B138" s="35"/>
      <c r="C138" s="36"/>
      <c r="D138" s="37"/>
    </row>
    <row r="139" spans="1:5">
      <c r="A139" s="219" t="s">
        <v>100</v>
      </c>
      <c r="B139" s="219"/>
      <c r="C139" s="219"/>
      <c r="D139" s="219"/>
    </row>
    <row r="141" spans="1:5">
      <c r="A141" s="128" t="s">
        <v>101</v>
      </c>
      <c r="B141" s="128" t="s">
        <v>134</v>
      </c>
      <c r="C141" s="128" t="s">
        <v>35</v>
      </c>
      <c r="D141" s="128" t="s">
        <v>36</v>
      </c>
    </row>
    <row r="142" spans="1:5">
      <c r="A142" s="38" t="s">
        <v>5</v>
      </c>
      <c r="B142" s="38" t="s">
        <v>134</v>
      </c>
      <c r="C142" s="39">
        <f>C137*C68</f>
        <v>6.9044011111111126E-3</v>
      </c>
      <c r="D142" s="40">
        <f>ROUND(C142*D123,2)</f>
        <v>0</v>
      </c>
    </row>
    <row r="143" spans="1:5">
      <c r="A143" s="215" t="s">
        <v>59</v>
      </c>
      <c r="B143" s="215"/>
      <c r="C143" s="215"/>
      <c r="D143" s="25">
        <f>D142</f>
        <v>0</v>
      </c>
    </row>
    <row r="144" spans="1:5">
      <c r="A144" s="35"/>
      <c r="B144" s="35"/>
      <c r="C144" s="36"/>
      <c r="D144" s="37"/>
    </row>
    <row r="145" spans="1:4">
      <c r="A145" s="210" t="s">
        <v>102</v>
      </c>
      <c r="B145" s="210"/>
      <c r="C145" s="210"/>
      <c r="D145" s="210"/>
    </row>
    <row r="147" spans="1:4">
      <c r="A147" s="128">
        <v>4</v>
      </c>
      <c r="B147" s="215" t="s">
        <v>103</v>
      </c>
      <c r="C147" s="215"/>
      <c r="D147" s="128" t="s">
        <v>36</v>
      </c>
    </row>
    <row r="148" spans="1:4">
      <c r="A148" s="6" t="s">
        <v>93</v>
      </c>
      <c r="B148" s="216" t="str">
        <f>B129</f>
        <v>Substituto nas Ausências Legais</v>
      </c>
      <c r="C148" s="216"/>
      <c r="D148" s="25">
        <f>D137</f>
        <v>0</v>
      </c>
    </row>
    <row r="149" spans="1:4">
      <c r="A149" s="6" t="s">
        <v>101</v>
      </c>
      <c r="B149" s="216" t="str">
        <f>B141</f>
        <v>Incidencia do Submódulo 2.2 sobre o Substituto nas Ausências Legais</v>
      </c>
      <c r="C149" s="216"/>
      <c r="D149" s="26">
        <f>D143</f>
        <v>0</v>
      </c>
    </row>
    <row r="150" spans="1:4">
      <c r="A150" s="215" t="s">
        <v>38</v>
      </c>
      <c r="B150" s="215"/>
      <c r="C150" s="215"/>
      <c r="D150" s="10">
        <f>SUM(D148:D149)</f>
        <v>0</v>
      </c>
    </row>
    <row r="151" spans="1:4">
      <c r="A151" s="35"/>
      <c r="B151" s="35"/>
      <c r="C151" s="36"/>
      <c r="D151" s="37"/>
    </row>
    <row r="152" spans="1:4" ht="16.5" thickBot="1"/>
    <row r="153" spans="1:4" ht="16.5" thickTop="1">
      <c r="A153" s="222" t="s">
        <v>137</v>
      </c>
      <c r="B153" s="222"/>
      <c r="C153" s="222"/>
      <c r="D153" s="225"/>
    </row>
    <row r="154" spans="1:4" ht="29.25" customHeight="1">
      <c r="A154" s="223"/>
      <c r="B154" s="223"/>
      <c r="C154" s="223"/>
      <c r="D154" s="226"/>
    </row>
    <row r="156" spans="1:4">
      <c r="A156" s="210" t="s">
        <v>104</v>
      </c>
      <c r="B156" s="210"/>
      <c r="C156" s="210"/>
      <c r="D156" s="210"/>
    </row>
    <row r="158" spans="1:4">
      <c r="A158" s="128">
        <v>5</v>
      </c>
      <c r="B158" s="215" t="s">
        <v>105</v>
      </c>
      <c r="C158" s="215"/>
      <c r="D158" s="128" t="s">
        <v>36</v>
      </c>
    </row>
    <row r="159" spans="1:4">
      <c r="A159" s="6" t="s">
        <v>5</v>
      </c>
      <c r="B159" s="216" t="s">
        <v>106</v>
      </c>
      <c r="C159" s="216"/>
      <c r="D159" s="58">
        <f>SUM('UNIFORME JARDINAGEM'!I14)</f>
        <v>0</v>
      </c>
    </row>
    <row r="160" spans="1:4">
      <c r="A160" s="6" t="s">
        <v>7</v>
      </c>
      <c r="B160" s="216" t="s">
        <v>107</v>
      </c>
      <c r="C160" s="216"/>
      <c r="D160" s="58">
        <f>SUM('MATERIAL JARDINAGEM'!E9:F9,'MATERIAL JARDINAGEM'!E21:F21)</f>
        <v>0</v>
      </c>
    </row>
    <row r="161" spans="1:4">
      <c r="A161" s="6" t="s">
        <v>9</v>
      </c>
      <c r="B161" s="216" t="s">
        <v>108</v>
      </c>
      <c r="C161" s="216"/>
      <c r="D161" s="58">
        <f>SUM('EQUIPAMENTO JARDINAGEM'!E20:F20)</f>
        <v>0</v>
      </c>
    </row>
    <row r="162" spans="1:4">
      <c r="A162" s="56" t="s">
        <v>11</v>
      </c>
      <c r="B162" s="221" t="s">
        <v>75</v>
      </c>
      <c r="C162" s="221"/>
      <c r="D162" s="58"/>
    </row>
    <row r="163" spans="1:4">
      <c r="A163" s="56"/>
      <c r="B163" s="228"/>
      <c r="C163" s="229"/>
      <c r="D163" s="58"/>
    </row>
    <row r="164" spans="1:4">
      <c r="A164" s="215" t="s">
        <v>59</v>
      </c>
      <c r="B164" s="215"/>
      <c r="C164" s="215"/>
      <c r="D164" s="72">
        <f>SUM(D159:D163)</f>
        <v>0</v>
      </c>
    </row>
    <row r="166" spans="1:4" ht="16.5" thickBot="1"/>
    <row r="167" spans="1:4" ht="17.25" thickTop="1" thickBot="1">
      <c r="A167" s="230" t="s">
        <v>136</v>
      </c>
      <c r="B167" s="231"/>
      <c r="C167" s="12" t="s">
        <v>86</v>
      </c>
      <c r="D167" s="61">
        <f>D36</f>
        <v>0</v>
      </c>
    </row>
    <row r="168" spans="1:4" ht="17.25" thickTop="1" thickBot="1">
      <c r="A168" s="232"/>
      <c r="B168" s="233"/>
      <c r="C168" s="12" t="s">
        <v>109</v>
      </c>
      <c r="D168" s="61">
        <f>D100</f>
        <v>0</v>
      </c>
    </row>
    <row r="169" spans="1:4" ht="17.25" thickTop="1" thickBot="1">
      <c r="A169" s="232"/>
      <c r="B169" s="233"/>
      <c r="C169" s="12" t="s">
        <v>89</v>
      </c>
      <c r="D169" s="61">
        <f>D116</f>
        <v>0</v>
      </c>
    </row>
    <row r="170" spans="1:4" ht="17.25" thickTop="1" thickBot="1">
      <c r="A170" s="232"/>
      <c r="B170" s="233"/>
      <c r="C170" s="12" t="s">
        <v>110</v>
      </c>
      <c r="D170" s="61">
        <f>D150</f>
        <v>0</v>
      </c>
    </row>
    <row r="171" spans="1:4" ht="17.25" thickTop="1" thickBot="1">
      <c r="A171" s="232"/>
      <c r="B171" s="233"/>
      <c r="C171" s="12" t="s">
        <v>111</v>
      </c>
      <c r="D171" s="61">
        <f>D164</f>
        <v>0</v>
      </c>
    </row>
    <row r="172" spans="1:4" ht="19.5" thickTop="1" thickBot="1">
      <c r="A172" s="234"/>
      <c r="B172" s="235"/>
      <c r="C172" s="31" t="s">
        <v>90</v>
      </c>
      <c r="D172" s="61">
        <f>SUM(D167:D171)</f>
        <v>0</v>
      </c>
    </row>
    <row r="173" spans="1:4" ht="17.25" thickTop="1" thickBot="1">
      <c r="A173" s="231" t="s">
        <v>135</v>
      </c>
      <c r="B173" s="236"/>
      <c r="C173" s="12" t="s">
        <v>86</v>
      </c>
      <c r="D173" s="61">
        <f>D42</f>
        <v>0</v>
      </c>
    </row>
    <row r="174" spans="1:4" ht="17.25" thickTop="1" thickBot="1">
      <c r="A174" s="233"/>
      <c r="B174" s="237"/>
      <c r="C174" s="12" t="s">
        <v>109</v>
      </c>
      <c r="D174" s="61">
        <f>D168</f>
        <v>0</v>
      </c>
    </row>
    <row r="175" spans="1:4" ht="17.25" thickTop="1" thickBot="1">
      <c r="A175" s="233"/>
      <c r="B175" s="237"/>
      <c r="C175" s="12" t="s">
        <v>89</v>
      </c>
      <c r="D175" s="61">
        <f>D169</f>
        <v>0</v>
      </c>
    </row>
    <row r="176" spans="1:4" ht="17.25" thickTop="1" thickBot="1">
      <c r="A176" s="233"/>
      <c r="B176" s="237"/>
      <c r="C176" s="12" t="s">
        <v>110</v>
      </c>
      <c r="D176" s="61">
        <f>D170</f>
        <v>0</v>
      </c>
    </row>
    <row r="177" spans="1:5" ht="17.25" thickTop="1" thickBot="1">
      <c r="A177" s="233"/>
      <c r="B177" s="237"/>
      <c r="C177" s="12" t="s">
        <v>111</v>
      </c>
      <c r="D177" s="61">
        <f>D171</f>
        <v>0</v>
      </c>
    </row>
    <row r="178" spans="1:5" ht="24" thickTop="1" thickBot="1">
      <c r="A178" s="233"/>
      <c r="B178" s="237"/>
      <c r="C178" s="41" t="s">
        <v>112</v>
      </c>
      <c r="D178" s="61">
        <f>D184</f>
        <v>0</v>
      </c>
    </row>
    <row r="179" spans="1:5" ht="19.5" thickTop="1" thickBot="1">
      <c r="A179" s="233"/>
      <c r="B179" s="237"/>
      <c r="C179" s="31" t="s">
        <v>90</v>
      </c>
      <c r="D179" s="42">
        <f>SUM(D173:D178)</f>
        <v>0</v>
      </c>
    </row>
    <row r="180" spans="1:5" ht="16.5" thickTop="1"/>
    <row r="181" spans="1:5">
      <c r="A181" s="210" t="s">
        <v>113</v>
      </c>
      <c r="B181" s="210"/>
      <c r="C181" s="210"/>
      <c r="D181" s="210"/>
    </row>
    <row r="183" spans="1:5">
      <c r="A183" s="128">
        <v>6</v>
      </c>
      <c r="B183" s="128" t="s">
        <v>114</v>
      </c>
      <c r="C183" s="128" t="s">
        <v>35</v>
      </c>
      <c r="D183" s="128" t="s">
        <v>36</v>
      </c>
    </row>
    <row r="184" spans="1:5">
      <c r="A184" s="43" t="s">
        <v>5</v>
      </c>
      <c r="B184" s="44" t="s">
        <v>115</v>
      </c>
      <c r="C184" s="76">
        <v>0</v>
      </c>
      <c r="D184" s="81">
        <f>IF(C184&gt;5%,"PERCENTUAL MÁXIMO ULTRAPASSADO",ROUND(+D172*C184,2))</f>
        <v>0</v>
      </c>
    </row>
    <row r="185" spans="1:5" ht="32.25" customHeight="1">
      <c r="A185" s="43" t="s">
        <v>7</v>
      </c>
      <c r="B185" s="44" t="s">
        <v>116</v>
      </c>
      <c r="C185" s="76">
        <v>0</v>
      </c>
      <c r="D185" s="81">
        <f>IF(C185&gt;6.79%,"PERCENTUAL MÁXIMO ULTRAPASSADO)",ROUND(C185*(D179),2))</f>
        <v>0</v>
      </c>
    </row>
    <row r="186" spans="1:5">
      <c r="A186" s="238" t="s">
        <v>117</v>
      </c>
      <c r="B186" s="238"/>
      <c r="C186" s="238"/>
      <c r="D186" s="45">
        <f>D172+D184+D185</f>
        <v>0</v>
      </c>
    </row>
    <row r="187" spans="1:5">
      <c r="A187" s="238" t="s">
        <v>118</v>
      </c>
      <c r="B187" s="238"/>
      <c r="C187" s="238"/>
      <c r="D187" s="45">
        <f>ROUND(D186/(1-C195),2)</f>
        <v>0</v>
      </c>
    </row>
    <row r="188" spans="1:5">
      <c r="A188" s="43" t="s">
        <v>9</v>
      </c>
      <c r="B188" s="239" t="s">
        <v>119</v>
      </c>
      <c r="C188" s="239"/>
      <c r="D188" s="239"/>
    </row>
    <row r="189" spans="1:5">
      <c r="A189" s="44"/>
      <c r="B189" s="227" t="s">
        <v>120</v>
      </c>
      <c r="C189" s="227"/>
      <c r="D189" s="227"/>
      <c r="E189" s="66"/>
    </row>
    <row r="190" spans="1:5">
      <c r="A190" s="44"/>
      <c r="B190" s="46" t="s">
        <v>121</v>
      </c>
      <c r="C190" s="77">
        <v>0</v>
      </c>
      <c r="D190" s="15">
        <f>ROUND($D$187*C190,2)</f>
        <v>0</v>
      </c>
    </row>
    <row r="191" spans="1:5">
      <c r="A191" s="44"/>
      <c r="B191" s="46" t="s">
        <v>122</v>
      </c>
      <c r="C191" s="77">
        <v>0</v>
      </c>
      <c r="D191" s="15">
        <f>ROUND($D$187*C191,2)</f>
        <v>0</v>
      </c>
    </row>
    <row r="192" spans="1:5">
      <c r="A192" s="44"/>
      <c r="B192" s="227" t="s">
        <v>123</v>
      </c>
      <c r="C192" s="227"/>
      <c r="D192" s="227"/>
    </row>
    <row r="193" spans="1:4">
      <c r="A193" s="44"/>
      <c r="B193" s="227" t="s">
        <v>124</v>
      </c>
      <c r="C193" s="227"/>
      <c r="D193" s="227"/>
    </row>
    <row r="194" spans="1:4">
      <c r="A194" s="44"/>
      <c r="B194" s="46" t="s">
        <v>125</v>
      </c>
      <c r="C194" s="78">
        <v>0</v>
      </c>
      <c r="D194" s="15">
        <f>ROUND($D$187*C194,2)</f>
        <v>0</v>
      </c>
    </row>
    <row r="195" spans="1:4">
      <c r="A195" s="44"/>
      <c r="B195" s="47" t="s">
        <v>126</v>
      </c>
      <c r="C195" s="48">
        <f>C190+C191+C194</f>
        <v>0</v>
      </c>
      <c r="D195" s="49">
        <f>D190+D191+D194</f>
        <v>0</v>
      </c>
    </row>
    <row r="196" spans="1:4">
      <c r="A196" s="240" t="s">
        <v>38</v>
      </c>
      <c r="B196" s="240"/>
      <c r="C196" s="240"/>
      <c r="D196" s="49">
        <f>D195+D185+D184</f>
        <v>0</v>
      </c>
    </row>
    <row r="200" spans="1:4">
      <c r="A200" s="210" t="s">
        <v>127</v>
      </c>
      <c r="B200" s="210"/>
      <c r="C200" s="210"/>
      <c r="D200" s="210"/>
    </row>
    <row r="202" spans="1:4">
      <c r="A202" s="215" t="s">
        <v>128</v>
      </c>
      <c r="B202" s="215"/>
      <c r="C202" s="215"/>
      <c r="D202" s="128" t="s">
        <v>36</v>
      </c>
    </row>
    <row r="203" spans="1:4">
      <c r="A203" s="128" t="s">
        <v>5</v>
      </c>
      <c r="B203" s="216" t="s">
        <v>32</v>
      </c>
      <c r="C203" s="216"/>
      <c r="D203" s="25">
        <f>D36</f>
        <v>0</v>
      </c>
    </row>
    <row r="204" spans="1:4">
      <c r="A204" s="128" t="s">
        <v>7</v>
      </c>
      <c r="B204" s="216" t="s">
        <v>129</v>
      </c>
      <c r="C204" s="216"/>
      <c r="D204" s="25">
        <f>D100</f>
        <v>0</v>
      </c>
    </row>
    <row r="205" spans="1:4">
      <c r="A205" s="128" t="s">
        <v>9</v>
      </c>
      <c r="B205" s="216" t="s">
        <v>80</v>
      </c>
      <c r="C205" s="216"/>
      <c r="D205" s="25">
        <f>D116</f>
        <v>0</v>
      </c>
    </row>
    <row r="206" spans="1:4">
      <c r="A206" s="128" t="s">
        <v>11</v>
      </c>
      <c r="B206" s="216" t="s">
        <v>91</v>
      </c>
      <c r="C206" s="216"/>
      <c r="D206" s="25">
        <f>D170</f>
        <v>0</v>
      </c>
    </row>
    <row r="207" spans="1:4">
      <c r="A207" s="128" t="s">
        <v>13</v>
      </c>
      <c r="B207" s="216" t="s">
        <v>104</v>
      </c>
      <c r="C207" s="216"/>
      <c r="D207" s="25">
        <f>D164</f>
        <v>0</v>
      </c>
    </row>
    <row r="208" spans="1:4">
      <c r="A208" s="215" t="s">
        <v>130</v>
      </c>
      <c r="B208" s="215"/>
      <c r="C208" s="215"/>
      <c r="D208" s="29">
        <f>SUM(D203:D207)</f>
        <v>0</v>
      </c>
    </row>
    <row r="209" spans="1:4">
      <c r="A209" s="128" t="s">
        <v>15</v>
      </c>
      <c r="B209" s="216" t="s">
        <v>131</v>
      </c>
      <c r="C209" s="216"/>
      <c r="D209" s="25">
        <f>D196</f>
        <v>0</v>
      </c>
    </row>
    <row r="210" spans="1:4">
      <c r="A210" s="215" t="s">
        <v>132</v>
      </c>
      <c r="B210" s="215"/>
      <c r="C210" s="215"/>
      <c r="D210" s="29">
        <f>ROUND(D208+D209,2)</f>
        <v>0</v>
      </c>
    </row>
    <row r="212" spans="1:4">
      <c r="D212" s="50"/>
    </row>
  </sheetData>
  <sheetProtection algorithmName="SHA-512" hashValue="5Ai3xruTWsBsdwH3BbH/fgQwCjRhbOqu/FVTkE5efqapgfjYU73VQYdx2tihB9s+0InUsG9Dm4IfF+lNGNySlg==" saltValue="s9KKka5piFskiAlSCTyG0g==" spinCount="100000" sheet="1" objects="1" scenarios="1" insertRows="0"/>
  <mergeCells count="96">
    <mergeCell ref="A210:C210"/>
    <mergeCell ref="B193:D193"/>
    <mergeCell ref="A196:C196"/>
    <mergeCell ref="A200:D200"/>
    <mergeCell ref="A202:C202"/>
    <mergeCell ref="B203:C203"/>
    <mergeCell ref="B204:C204"/>
    <mergeCell ref="B205:C205"/>
    <mergeCell ref="B206:C206"/>
    <mergeCell ref="B207:C207"/>
    <mergeCell ref="A208:C208"/>
    <mergeCell ref="B209:C209"/>
    <mergeCell ref="B192:D192"/>
    <mergeCell ref="B161:C161"/>
    <mergeCell ref="B162:C162"/>
    <mergeCell ref="B163:C163"/>
    <mergeCell ref="A164:C164"/>
    <mergeCell ref="A167:B172"/>
    <mergeCell ref="A173:B179"/>
    <mergeCell ref="A181:D181"/>
    <mergeCell ref="A186:C186"/>
    <mergeCell ref="A187:C187"/>
    <mergeCell ref="B188:D188"/>
    <mergeCell ref="B189:D189"/>
    <mergeCell ref="B160:C160"/>
    <mergeCell ref="A139:D139"/>
    <mergeCell ref="A143:C143"/>
    <mergeCell ref="A145:D145"/>
    <mergeCell ref="B147:C147"/>
    <mergeCell ref="B148:C148"/>
    <mergeCell ref="B149:C149"/>
    <mergeCell ref="A150:C150"/>
    <mergeCell ref="A153:D154"/>
    <mergeCell ref="A156:D156"/>
    <mergeCell ref="B158:C158"/>
    <mergeCell ref="B159:C159"/>
    <mergeCell ref="A137:B137"/>
    <mergeCell ref="B96:C96"/>
    <mergeCell ref="B97:C97"/>
    <mergeCell ref="B98:C98"/>
    <mergeCell ref="B99:C99"/>
    <mergeCell ref="A100:C100"/>
    <mergeCell ref="A103:B105"/>
    <mergeCell ref="A107:D107"/>
    <mergeCell ref="A116:C116"/>
    <mergeCell ref="A119:B123"/>
    <mergeCell ref="A125:D125"/>
    <mergeCell ref="A127:D127"/>
    <mergeCell ref="B95:C95"/>
    <mergeCell ref="B78:C78"/>
    <mergeCell ref="B79:C79"/>
    <mergeCell ref="B80:C80"/>
    <mergeCell ref="B81:C81"/>
    <mergeCell ref="B82:C82"/>
    <mergeCell ref="A83:C83"/>
    <mergeCell ref="A86:D86"/>
    <mergeCell ref="B88:C88"/>
    <mergeCell ref="B89:C89"/>
    <mergeCell ref="A90:C90"/>
    <mergeCell ref="A93:D93"/>
    <mergeCell ref="B77:C77"/>
    <mergeCell ref="A41:B42"/>
    <mergeCell ref="A44:D44"/>
    <mergeCell ref="A50:C50"/>
    <mergeCell ref="A53:B55"/>
    <mergeCell ref="A57:D57"/>
    <mergeCell ref="A68:B68"/>
    <mergeCell ref="A71:D71"/>
    <mergeCell ref="B73:C73"/>
    <mergeCell ref="B74:C74"/>
    <mergeCell ref="B75:C75"/>
    <mergeCell ref="B76:C76"/>
    <mergeCell ref="A39:D39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A28:D28"/>
    <mergeCell ref="A36:B36"/>
    <mergeCell ref="C16:D16"/>
    <mergeCell ref="A1:E1"/>
    <mergeCell ref="A2:D2"/>
    <mergeCell ref="A4:D4"/>
    <mergeCell ref="A6:D6"/>
    <mergeCell ref="A8:D8"/>
    <mergeCell ref="A9:D9"/>
    <mergeCell ref="A10:D10"/>
    <mergeCell ref="A11:D11"/>
    <mergeCell ref="C13:D13"/>
    <mergeCell ref="C14:D14"/>
    <mergeCell ref="C15:D15"/>
  </mergeCells>
  <pageMargins left="0.51181102362204722" right="0.51181102362204722" top="0.78740157480314965" bottom="0.78740157480314965" header="0.31496062992125984" footer="0.31496062992125984"/>
  <pageSetup paperSize="9" scale="65" orientation="portrait" r:id="rId1"/>
  <rowBreaks count="3" manualBreakCount="3">
    <brk id="69" max="3" man="1"/>
    <brk id="137" max="3" man="1"/>
    <brk id="197" max="3" man="1"/>
  </rowBreaks>
  <colBreaks count="1" manualBreakCount="1">
    <brk id="4" min="7" max="192" man="1"/>
  </col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2"/>
  <sheetViews>
    <sheetView showGridLines="0" topLeftCell="A196" zoomScale="85" zoomScaleNormal="85" workbookViewId="0">
      <selection activeCell="A200" sqref="A200:D200"/>
    </sheetView>
  </sheetViews>
  <sheetFormatPr defaultColWidth="0" defaultRowHeight="15.75"/>
  <cols>
    <col min="1" max="1" width="9.140625" style="5" customWidth="1"/>
    <col min="2" max="2" width="72.140625" style="5" customWidth="1"/>
    <col min="3" max="3" width="18" style="5" customWidth="1"/>
    <col min="4" max="4" width="40.85546875" style="5" customWidth="1"/>
    <col min="5" max="5" width="7.85546875" style="62" customWidth="1"/>
    <col min="6" max="6" width="12" style="1" hidden="1" customWidth="1"/>
    <col min="7" max="7" width="15.140625" style="1" hidden="1" customWidth="1"/>
    <col min="8" max="16384" width="14" style="1" hidden="1"/>
  </cols>
  <sheetData>
    <row r="1" spans="1:6" ht="15.75" customHeight="1">
      <c r="A1" s="205"/>
      <c r="B1" s="205"/>
      <c r="C1" s="205"/>
      <c r="D1" s="205"/>
      <c r="E1" s="205"/>
    </row>
    <row r="2" spans="1:6" ht="57" customHeight="1">
      <c r="A2" s="206" t="s">
        <v>147</v>
      </c>
      <c r="B2" s="206"/>
      <c r="C2" s="206"/>
      <c r="D2" s="206"/>
    </row>
    <row r="3" spans="1:6" ht="18.75" customHeight="1">
      <c r="A3" s="127"/>
      <c r="B3" s="127"/>
      <c r="C3" s="127"/>
      <c r="D3" s="127"/>
    </row>
    <row r="4" spans="1:6" ht="57" customHeight="1">
      <c r="A4" s="205" t="s">
        <v>146</v>
      </c>
      <c r="B4" s="205"/>
      <c r="C4" s="205"/>
      <c r="D4" s="205"/>
    </row>
    <row r="5" spans="1:6" ht="17.25" customHeight="1">
      <c r="A5" s="127"/>
      <c r="B5" s="127"/>
      <c r="C5" s="127"/>
      <c r="D5" s="127"/>
    </row>
    <row r="6" spans="1:6">
      <c r="A6" s="207" t="s">
        <v>148</v>
      </c>
      <c r="B6" s="207"/>
      <c r="C6" s="207"/>
      <c r="D6" s="207"/>
    </row>
    <row r="8" spans="1:6" ht="23.25">
      <c r="A8" s="208" t="s">
        <v>0</v>
      </c>
      <c r="B8" s="208"/>
      <c r="C8" s="208"/>
      <c r="D8" s="208"/>
    </row>
    <row r="9" spans="1:6" ht="23.25">
      <c r="A9" s="208" t="s">
        <v>1</v>
      </c>
      <c r="B9" s="208"/>
      <c r="C9" s="208"/>
      <c r="D9" s="208"/>
    </row>
    <row r="10" spans="1:6">
      <c r="A10" s="209"/>
      <c r="B10" s="209"/>
      <c r="C10" s="209"/>
      <c r="D10" s="209"/>
    </row>
    <row r="11" spans="1:6">
      <c r="A11" s="210" t="s">
        <v>2</v>
      </c>
      <c r="B11" s="210"/>
      <c r="C11" s="210"/>
      <c r="D11" s="210"/>
      <c r="F11" s="1" t="s">
        <v>3</v>
      </c>
    </row>
    <row r="12" spans="1:6">
      <c r="A12" s="2"/>
      <c r="B12" s="2"/>
      <c r="C12" s="2"/>
      <c r="D12" s="2"/>
      <c r="F12" s="1" t="s">
        <v>4</v>
      </c>
    </row>
    <row r="13" spans="1:6">
      <c r="A13" s="128" t="s">
        <v>5</v>
      </c>
      <c r="B13" s="3" t="s">
        <v>6</v>
      </c>
      <c r="C13" s="204" t="s">
        <v>265</v>
      </c>
      <c r="D13" s="204"/>
      <c r="E13" s="63"/>
    </row>
    <row r="14" spans="1:6">
      <c r="A14" s="128" t="s">
        <v>7</v>
      </c>
      <c r="B14" s="3" t="s">
        <v>8</v>
      </c>
      <c r="C14" s="204" t="s">
        <v>149</v>
      </c>
      <c r="D14" s="204"/>
      <c r="E14" s="63"/>
    </row>
    <row r="15" spans="1:6">
      <c r="A15" s="128" t="s">
        <v>9</v>
      </c>
      <c r="B15" s="3" t="s">
        <v>10</v>
      </c>
      <c r="C15" s="211" t="s">
        <v>150</v>
      </c>
      <c r="D15" s="211"/>
      <c r="E15" s="63"/>
    </row>
    <row r="16" spans="1:6">
      <c r="A16" s="128" t="s">
        <v>11</v>
      </c>
      <c r="B16" s="3" t="s">
        <v>12</v>
      </c>
      <c r="C16" s="204" t="s">
        <v>151</v>
      </c>
      <c r="D16" s="204"/>
      <c r="E16" s="63"/>
    </row>
    <row r="17" spans="1:6">
      <c r="A17" s="128" t="s">
        <v>13</v>
      </c>
      <c r="B17" s="4" t="s">
        <v>14</v>
      </c>
      <c r="C17" s="212">
        <v>24</v>
      </c>
      <c r="D17" s="212"/>
      <c r="E17" s="64"/>
    </row>
    <row r="18" spans="1:6">
      <c r="A18" s="128" t="s">
        <v>15</v>
      </c>
      <c r="B18" s="4" t="s">
        <v>16</v>
      </c>
      <c r="C18" s="213" t="s">
        <v>292</v>
      </c>
      <c r="D18" s="212"/>
      <c r="E18" s="64"/>
    </row>
    <row r="19" spans="1:6">
      <c r="A19" s="128" t="s">
        <v>17</v>
      </c>
      <c r="B19" s="4" t="s">
        <v>18</v>
      </c>
      <c r="C19" s="204" t="s">
        <v>152</v>
      </c>
      <c r="D19" s="204"/>
      <c r="E19" s="64"/>
    </row>
    <row r="20" spans="1:6">
      <c r="A20" s="128" t="s">
        <v>19</v>
      </c>
      <c r="B20" s="3" t="s">
        <v>20</v>
      </c>
      <c r="C20" s="204" t="s">
        <v>293</v>
      </c>
      <c r="D20" s="204"/>
      <c r="E20" s="64"/>
    </row>
    <row r="21" spans="1:6">
      <c r="A21" s="128" t="s">
        <v>21</v>
      </c>
      <c r="B21" s="3" t="s">
        <v>22</v>
      </c>
      <c r="C21" s="214">
        <v>0</v>
      </c>
      <c r="D21" s="214"/>
      <c r="E21" s="64"/>
    </row>
    <row r="22" spans="1:6">
      <c r="A22" s="128" t="s">
        <v>23</v>
      </c>
      <c r="B22" s="3" t="s">
        <v>24</v>
      </c>
      <c r="C22" s="212" t="s">
        <v>291</v>
      </c>
      <c r="D22" s="212"/>
      <c r="E22" s="64"/>
    </row>
    <row r="23" spans="1:6">
      <c r="A23" s="128" t="s">
        <v>25</v>
      </c>
      <c r="B23" s="3" t="s">
        <v>26</v>
      </c>
      <c r="C23" s="204" t="s">
        <v>268</v>
      </c>
      <c r="D23" s="204"/>
      <c r="E23" s="64"/>
    </row>
    <row r="24" spans="1:6">
      <c r="A24" s="128" t="s">
        <v>27</v>
      </c>
      <c r="B24" s="3" t="s">
        <v>28</v>
      </c>
      <c r="C24" s="212" t="s">
        <v>155</v>
      </c>
      <c r="D24" s="212"/>
      <c r="E24" s="64"/>
    </row>
    <row r="25" spans="1:6">
      <c r="A25" s="128" t="s">
        <v>29</v>
      </c>
      <c r="B25" s="3" t="s">
        <v>30</v>
      </c>
      <c r="C25" s="211">
        <v>45292</v>
      </c>
      <c r="D25" s="211"/>
      <c r="E25" s="64"/>
    </row>
    <row r="27" spans="1:6">
      <c r="F27" s="1" t="s">
        <v>31</v>
      </c>
    </row>
    <row r="28" spans="1:6">
      <c r="A28" s="210" t="s">
        <v>32</v>
      </c>
      <c r="B28" s="210"/>
      <c r="C28" s="210"/>
      <c r="D28" s="210"/>
      <c r="F28" s="1" t="s">
        <v>33</v>
      </c>
    </row>
    <row r="30" spans="1:6">
      <c r="A30" s="128">
        <v>1</v>
      </c>
      <c r="B30" s="128" t="s">
        <v>34</v>
      </c>
      <c r="C30" s="128" t="s">
        <v>35</v>
      </c>
      <c r="D30" s="128" t="s">
        <v>36</v>
      </c>
    </row>
    <row r="31" spans="1:6">
      <c r="A31" s="6" t="s">
        <v>5</v>
      </c>
      <c r="B31" s="3" t="s">
        <v>37</v>
      </c>
      <c r="C31" s="7"/>
      <c r="D31" s="8">
        <f>C21</f>
        <v>0</v>
      </c>
    </row>
    <row r="32" spans="1:6">
      <c r="A32" s="56" t="s">
        <v>7</v>
      </c>
      <c r="B32" s="52" t="s">
        <v>156</v>
      </c>
      <c r="C32" s="53"/>
      <c r="D32" s="54">
        <v>0</v>
      </c>
    </row>
    <row r="33" spans="1:4">
      <c r="A33" s="56"/>
      <c r="B33" s="52"/>
      <c r="C33" s="53"/>
      <c r="D33" s="55"/>
    </row>
    <row r="34" spans="1:4">
      <c r="A34" s="56"/>
      <c r="B34" s="52"/>
      <c r="C34" s="53"/>
      <c r="D34" s="54"/>
    </row>
    <row r="35" spans="1:4">
      <c r="A35" s="56"/>
      <c r="B35" s="52"/>
      <c r="C35" s="53"/>
      <c r="D35" s="54"/>
    </row>
    <row r="36" spans="1:4">
      <c r="A36" s="215" t="s">
        <v>38</v>
      </c>
      <c r="B36" s="215"/>
      <c r="C36" s="129"/>
      <c r="D36" s="10">
        <f>SUM(D31:D35)</f>
        <v>0</v>
      </c>
    </row>
    <row r="39" spans="1:4">
      <c r="A39" s="210" t="s">
        <v>39</v>
      </c>
      <c r="B39" s="210"/>
      <c r="C39" s="210"/>
      <c r="D39" s="210"/>
    </row>
    <row r="40" spans="1:4" ht="16.5" thickBot="1">
      <c r="A40" s="11"/>
    </row>
    <row r="41" spans="1:4" ht="17.25" thickTop="1" thickBot="1">
      <c r="A41" s="217" t="s">
        <v>141</v>
      </c>
      <c r="B41" s="217"/>
      <c r="C41" s="12" t="s">
        <v>40</v>
      </c>
      <c r="D41" s="60">
        <f>D36</f>
        <v>0</v>
      </c>
    </row>
    <row r="42" spans="1:4" ht="19.5" thickTop="1" thickBot="1">
      <c r="A42" s="218"/>
      <c r="B42" s="218"/>
      <c r="C42" s="13" t="s">
        <v>41</v>
      </c>
      <c r="D42" s="61">
        <f>SUM(D41:D41)</f>
        <v>0</v>
      </c>
    </row>
    <row r="43" spans="1:4" ht="16.5" thickTop="1">
      <c r="A43" s="11"/>
    </row>
    <row r="44" spans="1:4">
      <c r="A44" s="219" t="s">
        <v>42</v>
      </c>
      <c r="B44" s="219"/>
      <c r="C44" s="219"/>
      <c r="D44" s="219"/>
    </row>
    <row r="46" spans="1:4">
      <c r="A46" s="128" t="s">
        <v>43</v>
      </c>
      <c r="B46" s="128" t="s">
        <v>44</v>
      </c>
      <c r="C46" s="128" t="s">
        <v>35</v>
      </c>
      <c r="D46" s="128" t="s">
        <v>36</v>
      </c>
    </row>
    <row r="47" spans="1:4">
      <c r="A47" s="6" t="s">
        <v>5</v>
      </c>
      <c r="B47" s="3" t="s">
        <v>45</v>
      </c>
      <c r="C47" s="14">
        <f>1/12</f>
        <v>8.3333333333333329E-2</v>
      </c>
      <c r="D47" s="15">
        <f>ROUND($D$42*C47,2)</f>
        <v>0</v>
      </c>
    </row>
    <row r="48" spans="1:4">
      <c r="A48" s="6" t="s">
        <v>7</v>
      </c>
      <c r="B48" s="3" t="s">
        <v>46</v>
      </c>
      <c r="C48" s="16">
        <f>1/12</f>
        <v>8.3333333333333329E-2</v>
      </c>
      <c r="D48" s="15">
        <f>ROUND($D$42*C48,2)</f>
        <v>0</v>
      </c>
    </row>
    <row r="49" spans="1:4">
      <c r="A49" s="6" t="s">
        <v>9</v>
      </c>
      <c r="B49" s="3" t="s">
        <v>47</v>
      </c>
      <c r="C49" s="17">
        <f>100%/3/12</f>
        <v>2.7777777777777776E-2</v>
      </c>
      <c r="D49" s="15">
        <f>ROUND($D$42*C49,2)</f>
        <v>0</v>
      </c>
    </row>
    <row r="50" spans="1:4">
      <c r="A50" s="215" t="s">
        <v>38</v>
      </c>
      <c r="B50" s="215"/>
      <c r="C50" s="215"/>
      <c r="D50" s="10">
        <f>SUM(D47:D49)</f>
        <v>0</v>
      </c>
    </row>
    <row r="51" spans="1:4">
      <c r="A51" s="18"/>
    </row>
    <row r="52" spans="1:4" ht="16.5" thickBot="1"/>
    <row r="53" spans="1:4" ht="17.25" thickTop="1" thickBot="1">
      <c r="A53" s="217" t="s">
        <v>140</v>
      </c>
      <c r="B53" s="217"/>
      <c r="C53" s="12" t="s">
        <v>40</v>
      </c>
      <c r="D53" s="60">
        <f>D36</f>
        <v>0</v>
      </c>
    </row>
    <row r="54" spans="1:4" ht="17.25" thickTop="1" thickBot="1">
      <c r="A54" s="218"/>
      <c r="B54" s="218"/>
      <c r="C54" s="12" t="s">
        <v>48</v>
      </c>
      <c r="D54" s="61">
        <f>D50</f>
        <v>0</v>
      </c>
    </row>
    <row r="55" spans="1:4" ht="19.5" thickTop="1" thickBot="1">
      <c r="A55" s="218"/>
      <c r="B55" s="218"/>
      <c r="C55" s="13" t="s">
        <v>41</v>
      </c>
      <c r="D55" s="61">
        <f>SUM(D53:D54)</f>
        <v>0</v>
      </c>
    </row>
    <row r="56" spans="1:4" ht="16.5" thickTop="1"/>
    <row r="57" spans="1:4">
      <c r="A57" s="220" t="s">
        <v>49</v>
      </c>
      <c r="B57" s="220"/>
      <c r="C57" s="220"/>
      <c r="D57" s="220"/>
    </row>
    <row r="59" spans="1:4">
      <c r="A59" s="128" t="s">
        <v>50</v>
      </c>
      <c r="B59" s="128" t="s">
        <v>51</v>
      </c>
      <c r="C59" s="128" t="s">
        <v>35</v>
      </c>
      <c r="D59" s="128" t="s">
        <v>36</v>
      </c>
    </row>
    <row r="60" spans="1:4">
      <c r="A60" s="6" t="s">
        <v>5</v>
      </c>
      <c r="B60" s="3" t="s">
        <v>52</v>
      </c>
      <c r="C60" s="19">
        <v>0.2</v>
      </c>
      <c r="D60" s="20">
        <f t="shared" ref="D60:D67" si="0">ROUND($D$55*C60,2)</f>
        <v>0</v>
      </c>
    </row>
    <row r="61" spans="1:4">
      <c r="A61" s="6" t="s">
        <v>7</v>
      </c>
      <c r="B61" s="3" t="s">
        <v>53</v>
      </c>
      <c r="C61" s="19">
        <v>2.5000000000000001E-2</v>
      </c>
      <c r="D61" s="20">
        <f t="shared" si="0"/>
        <v>0</v>
      </c>
    </row>
    <row r="62" spans="1:4">
      <c r="A62" s="6" t="s">
        <v>9</v>
      </c>
      <c r="B62" s="3" t="s">
        <v>144</v>
      </c>
      <c r="C62" s="75">
        <v>0</v>
      </c>
      <c r="D62" s="20">
        <f t="shared" si="0"/>
        <v>0</v>
      </c>
    </row>
    <row r="63" spans="1:4">
      <c r="A63" s="6" t="s">
        <v>11</v>
      </c>
      <c r="B63" s="3" t="s">
        <v>54</v>
      </c>
      <c r="C63" s="19">
        <v>1.4999999999999999E-2</v>
      </c>
      <c r="D63" s="20">
        <f t="shared" si="0"/>
        <v>0</v>
      </c>
    </row>
    <row r="64" spans="1:4">
      <c r="A64" s="6" t="s">
        <v>13</v>
      </c>
      <c r="B64" s="3" t="s">
        <v>55</v>
      </c>
      <c r="C64" s="19">
        <v>0.01</v>
      </c>
      <c r="D64" s="20">
        <f t="shared" si="0"/>
        <v>0</v>
      </c>
    </row>
    <row r="65" spans="1:5">
      <c r="A65" s="6" t="s">
        <v>15</v>
      </c>
      <c r="B65" s="3" t="s">
        <v>56</v>
      </c>
      <c r="C65" s="19">
        <v>6.0000000000000001E-3</v>
      </c>
      <c r="D65" s="20">
        <f t="shared" si="0"/>
        <v>0</v>
      </c>
    </row>
    <row r="66" spans="1:5">
      <c r="A66" s="6" t="s">
        <v>17</v>
      </c>
      <c r="B66" s="3" t="s">
        <v>57</v>
      </c>
      <c r="C66" s="19">
        <v>2E-3</v>
      </c>
      <c r="D66" s="20">
        <f t="shared" si="0"/>
        <v>0</v>
      </c>
    </row>
    <row r="67" spans="1:5">
      <c r="A67" s="6" t="s">
        <v>19</v>
      </c>
      <c r="B67" s="3" t="s">
        <v>58</v>
      </c>
      <c r="C67" s="21">
        <v>0.08</v>
      </c>
      <c r="D67" s="20">
        <f t="shared" si="0"/>
        <v>0</v>
      </c>
    </row>
    <row r="68" spans="1:5">
      <c r="A68" s="215" t="s">
        <v>59</v>
      </c>
      <c r="B68" s="215"/>
      <c r="C68" s="22">
        <f>SUM(C60:C67)</f>
        <v>0.33800000000000002</v>
      </c>
      <c r="D68" s="10">
        <f>SUM(D60:D67)</f>
        <v>0</v>
      </c>
    </row>
    <row r="69" spans="1:5">
      <c r="A69" s="18"/>
    </row>
    <row r="71" spans="1:5">
      <c r="A71" s="219" t="s">
        <v>60</v>
      </c>
      <c r="B71" s="219"/>
      <c r="C71" s="219"/>
      <c r="D71" s="219"/>
    </row>
    <row r="73" spans="1:5">
      <c r="A73" s="128" t="s">
        <v>61</v>
      </c>
      <c r="B73" s="215" t="s">
        <v>62</v>
      </c>
      <c r="C73" s="215"/>
      <c r="D73" s="128" t="s">
        <v>36</v>
      </c>
    </row>
    <row r="74" spans="1:5">
      <c r="A74" s="6" t="s">
        <v>63</v>
      </c>
      <c r="B74" s="216" t="s">
        <v>64</v>
      </c>
      <c r="C74" s="216"/>
      <c r="D74" s="54">
        <f>2*0*21</f>
        <v>0</v>
      </c>
    </row>
    <row r="75" spans="1:5">
      <c r="A75" s="6" t="s">
        <v>65</v>
      </c>
      <c r="B75" s="216" t="s">
        <v>66</v>
      </c>
      <c r="C75" s="216"/>
      <c r="D75" s="51" t="str">
        <f>IF(D74&lt;=0,"0,00",IF(ROUND(D31*6%,2)&gt;D74,D74,ROUND(D31*6%,2)))</f>
        <v>0,00</v>
      </c>
    </row>
    <row r="76" spans="1:5">
      <c r="A76" s="6" t="s">
        <v>67</v>
      </c>
      <c r="B76" s="216" t="s">
        <v>68</v>
      </c>
      <c r="C76" s="216"/>
      <c r="D76" s="51">
        <f>D74-D75</f>
        <v>0</v>
      </c>
    </row>
    <row r="77" spans="1:5">
      <c r="A77" s="6" t="s">
        <v>69</v>
      </c>
      <c r="B77" s="216" t="s">
        <v>70</v>
      </c>
      <c r="C77" s="216"/>
      <c r="D77" s="54">
        <f>0*21</f>
        <v>0</v>
      </c>
    </row>
    <row r="78" spans="1:5">
      <c r="A78" s="6" t="s">
        <v>71</v>
      </c>
      <c r="B78" s="216" t="s">
        <v>72</v>
      </c>
      <c r="C78" s="216"/>
      <c r="D78" s="54">
        <f>D77*0.05</f>
        <v>0</v>
      </c>
    </row>
    <row r="79" spans="1:5">
      <c r="A79" s="6" t="s">
        <v>73</v>
      </c>
      <c r="B79" s="216" t="s">
        <v>74</v>
      </c>
      <c r="C79" s="216"/>
      <c r="D79" s="51">
        <f>D77-D78</f>
        <v>0</v>
      </c>
    </row>
    <row r="80" spans="1:5" s="74" customFormat="1">
      <c r="A80" s="56" t="s">
        <v>9</v>
      </c>
      <c r="B80" s="221" t="s">
        <v>157</v>
      </c>
      <c r="C80" s="221"/>
      <c r="D80" s="57">
        <v>0</v>
      </c>
      <c r="E80" s="73"/>
    </row>
    <row r="81" spans="1:5" s="74" customFormat="1">
      <c r="A81" s="56" t="s">
        <v>11</v>
      </c>
      <c r="B81" s="221" t="s">
        <v>158</v>
      </c>
      <c r="C81" s="221"/>
      <c r="D81" s="58">
        <v>0</v>
      </c>
      <c r="E81" s="73"/>
    </row>
    <row r="82" spans="1:5" s="74" customFormat="1">
      <c r="A82" s="56"/>
      <c r="B82" s="221" t="s">
        <v>266</v>
      </c>
      <c r="C82" s="221"/>
      <c r="D82" s="58">
        <f>(D80/30*15)/12</f>
        <v>0</v>
      </c>
      <c r="E82" s="73"/>
    </row>
    <row r="83" spans="1:5">
      <c r="A83" s="215" t="s">
        <v>133</v>
      </c>
      <c r="B83" s="215"/>
      <c r="C83" s="215"/>
      <c r="D83" s="10">
        <f>SUM(D80:D82)+D76+D79</f>
        <v>0</v>
      </c>
    </row>
    <row r="86" spans="1:5">
      <c r="A86" s="219" t="s">
        <v>76</v>
      </c>
      <c r="B86" s="219"/>
      <c r="C86" s="219"/>
      <c r="D86" s="219"/>
    </row>
    <row r="88" spans="1:5">
      <c r="A88" s="128" t="s">
        <v>77</v>
      </c>
      <c r="B88" s="215" t="s">
        <v>78</v>
      </c>
      <c r="C88" s="215"/>
      <c r="D88" s="128" t="s">
        <v>36</v>
      </c>
    </row>
    <row r="89" spans="1:5">
      <c r="A89" s="6" t="s">
        <v>5</v>
      </c>
      <c r="B89" s="216" t="s">
        <v>78</v>
      </c>
      <c r="C89" s="216"/>
      <c r="D89" s="58"/>
    </row>
    <row r="90" spans="1:5">
      <c r="A90" s="215" t="s">
        <v>38</v>
      </c>
      <c r="B90" s="215"/>
      <c r="C90" s="215"/>
      <c r="D90" s="10">
        <f>SUM(D89)</f>
        <v>0</v>
      </c>
    </row>
    <row r="91" spans="1:5">
      <c r="A91" s="23"/>
      <c r="B91" s="23"/>
      <c r="C91" s="24"/>
    </row>
    <row r="92" spans="1:5">
      <c r="A92" s="23"/>
      <c r="B92" s="23"/>
      <c r="C92" s="24"/>
    </row>
    <row r="93" spans="1:5">
      <c r="A93" s="210" t="s">
        <v>79</v>
      </c>
      <c r="B93" s="210"/>
      <c r="C93" s="210"/>
      <c r="D93" s="210"/>
    </row>
    <row r="95" spans="1:5">
      <c r="A95" s="128">
        <v>2</v>
      </c>
      <c r="B95" s="215" t="s">
        <v>145</v>
      </c>
      <c r="C95" s="215"/>
      <c r="D95" s="128" t="s">
        <v>36</v>
      </c>
    </row>
    <row r="96" spans="1:5">
      <c r="A96" s="6" t="s">
        <v>43</v>
      </c>
      <c r="B96" s="216" t="s">
        <v>44</v>
      </c>
      <c r="C96" s="216"/>
      <c r="D96" s="25">
        <f>D50</f>
        <v>0</v>
      </c>
    </row>
    <row r="97" spans="1:5">
      <c r="A97" s="6" t="s">
        <v>50</v>
      </c>
      <c r="B97" s="216" t="s">
        <v>51</v>
      </c>
      <c r="C97" s="216"/>
      <c r="D97" s="26">
        <f>D68</f>
        <v>0</v>
      </c>
    </row>
    <row r="98" spans="1:5">
      <c r="A98" s="6" t="s">
        <v>61</v>
      </c>
      <c r="B98" s="216" t="s">
        <v>62</v>
      </c>
      <c r="C98" s="216"/>
      <c r="D98" s="26">
        <f>D83</f>
        <v>0</v>
      </c>
    </row>
    <row r="99" spans="1:5">
      <c r="A99" s="6" t="s">
        <v>77</v>
      </c>
      <c r="B99" s="216" t="s">
        <v>78</v>
      </c>
      <c r="C99" s="216"/>
      <c r="D99" s="26">
        <f>D90</f>
        <v>0</v>
      </c>
    </row>
    <row r="100" spans="1:5">
      <c r="A100" s="215" t="s">
        <v>38</v>
      </c>
      <c r="B100" s="215"/>
      <c r="C100" s="215"/>
      <c r="D100" s="10">
        <f>SUM(D96:D99)</f>
        <v>0</v>
      </c>
    </row>
    <row r="102" spans="1:5" ht="16.5" thickBot="1">
      <c r="E102" s="65"/>
    </row>
    <row r="103" spans="1:5" s="27" customFormat="1" ht="17.25" thickTop="1" thickBot="1">
      <c r="A103" s="222" t="s">
        <v>139</v>
      </c>
      <c r="B103" s="217"/>
      <c r="C103" s="12" t="s">
        <v>40</v>
      </c>
      <c r="D103" s="60">
        <f>D36</f>
        <v>0</v>
      </c>
      <c r="E103" s="62"/>
    </row>
    <row r="104" spans="1:5" s="27" customFormat="1" ht="17.25" thickTop="1" thickBot="1">
      <c r="A104" s="223"/>
      <c r="B104" s="218"/>
      <c r="C104" s="12" t="s">
        <v>87</v>
      </c>
      <c r="D104" s="60">
        <f>D50</f>
        <v>0</v>
      </c>
      <c r="E104" s="62"/>
    </row>
    <row r="105" spans="1:5" s="27" customFormat="1" ht="19.5" thickTop="1" thickBot="1">
      <c r="A105" s="218"/>
      <c r="B105" s="218"/>
      <c r="C105" s="13" t="s">
        <v>41</v>
      </c>
      <c r="D105" s="61">
        <f>SUM(D103:D104)</f>
        <v>0</v>
      </c>
      <c r="E105" s="62"/>
    </row>
    <row r="106" spans="1:5" ht="16.5" thickTop="1"/>
    <row r="107" spans="1:5">
      <c r="A107" s="210" t="s">
        <v>80</v>
      </c>
      <c r="B107" s="210"/>
      <c r="C107" s="210"/>
      <c r="D107" s="210"/>
    </row>
    <row r="109" spans="1:5">
      <c r="A109" s="128">
        <v>3</v>
      </c>
      <c r="B109" s="128" t="s">
        <v>81</v>
      </c>
      <c r="C109" s="128" t="s">
        <v>35</v>
      </c>
      <c r="D109" s="128" t="s">
        <v>36</v>
      </c>
    </row>
    <row r="110" spans="1:5">
      <c r="A110" s="6" t="s">
        <v>5</v>
      </c>
      <c r="B110" s="28" t="s">
        <v>82</v>
      </c>
      <c r="C110" s="19">
        <f>1/12*5.55%</f>
        <v>4.6249999999999998E-3</v>
      </c>
      <c r="D110" s="8">
        <f t="shared" ref="D110:D115" si="1">ROUND($D$105*C110,2)</f>
        <v>0</v>
      </c>
      <c r="E110" s="66"/>
    </row>
    <row r="111" spans="1:5">
      <c r="A111" s="7" t="s">
        <v>7</v>
      </c>
      <c r="B111" s="69" t="s">
        <v>83</v>
      </c>
      <c r="C111" s="70">
        <f>8%*C110</f>
        <v>3.6999999999999999E-4</v>
      </c>
      <c r="D111" s="15">
        <f t="shared" si="1"/>
        <v>0</v>
      </c>
      <c r="E111" s="67"/>
    </row>
    <row r="112" spans="1:5">
      <c r="A112" s="7" t="s">
        <v>9</v>
      </c>
      <c r="B112" s="69" t="s">
        <v>142</v>
      </c>
      <c r="C112" s="21">
        <f>(8%*40%*5.55%)</f>
        <v>1.776E-3</v>
      </c>
      <c r="D112" s="15">
        <f t="shared" si="1"/>
        <v>0</v>
      </c>
      <c r="E112" s="68"/>
    </row>
    <row r="113" spans="1:4">
      <c r="A113" s="7" t="s">
        <v>11</v>
      </c>
      <c r="B113" s="69" t="s">
        <v>84</v>
      </c>
      <c r="C113" s="21">
        <f>(1/30*7)/12</f>
        <v>1.9444444444444445E-2</v>
      </c>
      <c r="D113" s="15">
        <f t="shared" si="1"/>
        <v>0</v>
      </c>
    </row>
    <row r="114" spans="1:4">
      <c r="A114" s="7" t="s">
        <v>13</v>
      </c>
      <c r="B114" s="71" t="s">
        <v>85</v>
      </c>
      <c r="C114" s="21">
        <f>C68*C113</f>
        <v>6.5722222222222224E-3</v>
      </c>
      <c r="D114" s="15">
        <f t="shared" si="1"/>
        <v>0</v>
      </c>
    </row>
    <row r="115" spans="1:4">
      <c r="A115" s="7" t="s">
        <v>15</v>
      </c>
      <c r="B115" s="69" t="s">
        <v>143</v>
      </c>
      <c r="C115" s="21">
        <f>((0.08*0.4))</f>
        <v>3.2000000000000001E-2</v>
      </c>
      <c r="D115" s="15">
        <f t="shared" si="1"/>
        <v>0</v>
      </c>
    </row>
    <row r="116" spans="1:4">
      <c r="A116" s="224" t="s">
        <v>38</v>
      </c>
      <c r="B116" s="224"/>
      <c r="C116" s="224"/>
      <c r="D116" s="10">
        <f>SUM(D110:D115)</f>
        <v>0</v>
      </c>
    </row>
    <row r="117" spans="1:4">
      <c r="D117" s="30"/>
    </row>
    <row r="118" spans="1:4" ht="16.5" thickBot="1"/>
    <row r="119" spans="1:4" ht="17.25" thickTop="1" thickBot="1">
      <c r="A119" s="222" t="s">
        <v>138</v>
      </c>
      <c r="B119" s="225"/>
      <c r="C119" s="12" t="s">
        <v>86</v>
      </c>
      <c r="D119" s="61">
        <f>D36</f>
        <v>0</v>
      </c>
    </row>
    <row r="120" spans="1:4" ht="17.25" thickTop="1" thickBot="1">
      <c r="A120" s="223"/>
      <c r="B120" s="226"/>
      <c r="C120" s="12" t="s">
        <v>87</v>
      </c>
      <c r="D120" s="61">
        <f>D50</f>
        <v>0</v>
      </c>
    </row>
    <row r="121" spans="1:4" ht="17.25" thickTop="1" thickBot="1">
      <c r="A121" s="223"/>
      <c r="B121" s="226"/>
      <c r="C121" s="12" t="s">
        <v>88</v>
      </c>
      <c r="D121" s="61">
        <f>D83-D76-D79</f>
        <v>0</v>
      </c>
    </row>
    <row r="122" spans="1:4" ht="17.25" thickTop="1" thickBot="1">
      <c r="A122" s="223"/>
      <c r="B122" s="226"/>
      <c r="C122" s="12" t="s">
        <v>89</v>
      </c>
      <c r="D122" s="61">
        <f>D116</f>
        <v>0</v>
      </c>
    </row>
    <row r="123" spans="1:4" ht="19.5" thickTop="1" thickBot="1">
      <c r="A123" s="223"/>
      <c r="B123" s="226"/>
      <c r="C123" s="31" t="s">
        <v>90</v>
      </c>
      <c r="D123" s="61">
        <f>SUM(D119:D122)</f>
        <v>0</v>
      </c>
    </row>
    <row r="124" spans="1:4" ht="16.5" thickTop="1"/>
    <row r="125" spans="1:4">
      <c r="A125" s="210" t="s">
        <v>91</v>
      </c>
      <c r="B125" s="210"/>
      <c r="C125" s="210"/>
      <c r="D125" s="210"/>
    </row>
    <row r="126" spans="1:4">
      <c r="A126" s="2"/>
      <c r="B126" s="2"/>
      <c r="C126" s="2"/>
      <c r="D126" s="2"/>
    </row>
    <row r="127" spans="1:4">
      <c r="A127" s="219" t="s">
        <v>92</v>
      </c>
      <c r="B127" s="219"/>
      <c r="C127" s="219"/>
      <c r="D127" s="219"/>
    </row>
    <row r="129" spans="1:5">
      <c r="A129" s="128" t="s">
        <v>93</v>
      </c>
      <c r="B129" s="128" t="s">
        <v>94</v>
      </c>
      <c r="C129" s="128" t="s">
        <v>35</v>
      </c>
      <c r="D129" s="128" t="s">
        <v>36</v>
      </c>
    </row>
    <row r="130" spans="1:5">
      <c r="A130" s="6" t="s">
        <v>5</v>
      </c>
      <c r="B130" s="3" t="s">
        <v>95</v>
      </c>
      <c r="C130" s="33">
        <v>0</v>
      </c>
      <c r="D130" s="8">
        <f>ROUND(C130*$D$123,2)</f>
        <v>0</v>
      </c>
    </row>
    <row r="131" spans="1:5">
      <c r="A131" s="6" t="s">
        <v>7</v>
      </c>
      <c r="B131" s="3" t="s">
        <v>96</v>
      </c>
      <c r="C131" s="33">
        <f>ROUND(5.96/365,5)</f>
        <v>1.6330000000000001E-2</v>
      </c>
      <c r="D131" s="8">
        <f>ROUND(C131*$D$123,2)</f>
        <v>0</v>
      </c>
    </row>
    <row r="132" spans="1:5">
      <c r="A132" s="6" t="s">
        <v>9</v>
      </c>
      <c r="B132" s="3" t="s">
        <v>97</v>
      </c>
      <c r="C132" s="33">
        <f>(5/30)/12*0.015</f>
        <v>2.0833333333333332E-4</v>
      </c>
      <c r="D132" s="8">
        <f>ROUND(C132*$D$123,2)</f>
        <v>0</v>
      </c>
    </row>
    <row r="133" spans="1:5">
      <c r="A133" s="6" t="s">
        <v>11</v>
      </c>
      <c r="B133" s="3" t="s">
        <v>98</v>
      </c>
      <c r="C133" s="33">
        <f>15/30/12*8%</f>
        <v>3.3333333333333331E-3</v>
      </c>
      <c r="D133" s="8">
        <f>ROUND(C133*$D$123,2)</f>
        <v>0</v>
      </c>
    </row>
    <row r="134" spans="1:5">
      <c r="A134" s="6" t="s">
        <v>13</v>
      </c>
      <c r="B134" s="3" t="s">
        <v>99</v>
      </c>
      <c r="C134" s="32">
        <f>0.02*(4/12)/12</f>
        <v>5.5555555555555556E-4</v>
      </c>
      <c r="D134" s="8">
        <f>ROUND(C134*$D$123,2)</f>
        <v>0</v>
      </c>
    </row>
    <row r="135" spans="1:5" s="74" customFormat="1">
      <c r="A135" s="56" t="s">
        <v>15</v>
      </c>
      <c r="B135" s="52" t="s">
        <v>75</v>
      </c>
      <c r="C135" s="80"/>
      <c r="D135" s="57"/>
      <c r="E135" s="73"/>
    </row>
    <row r="136" spans="1:5" s="74" customFormat="1">
      <c r="A136" s="56"/>
      <c r="B136" s="52"/>
      <c r="C136" s="80"/>
      <c r="D136" s="57"/>
      <c r="E136" s="73"/>
    </row>
    <row r="137" spans="1:5">
      <c r="A137" s="215" t="s">
        <v>59</v>
      </c>
      <c r="B137" s="215"/>
      <c r="C137" s="34">
        <f>SUM(C130:C135)</f>
        <v>2.0427222222222225E-2</v>
      </c>
      <c r="D137" s="25">
        <f>SUM(D130:D136)</f>
        <v>0</v>
      </c>
    </row>
    <row r="138" spans="1:5">
      <c r="A138" s="35"/>
      <c r="B138" s="35"/>
      <c r="C138" s="36"/>
      <c r="D138" s="37"/>
    </row>
    <row r="139" spans="1:5">
      <c r="A139" s="219" t="s">
        <v>100</v>
      </c>
      <c r="B139" s="219"/>
      <c r="C139" s="219"/>
      <c r="D139" s="219"/>
    </row>
    <row r="141" spans="1:5">
      <c r="A141" s="128" t="s">
        <v>101</v>
      </c>
      <c r="B141" s="128" t="s">
        <v>134</v>
      </c>
      <c r="C141" s="128" t="s">
        <v>35</v>
      </c>
      <c r="D141" s="128" t="s">
        <v>36</v>
      </c>
    </row>
    <row r="142" spans="1:5">
      <c r="A142" s="38" t="s">
        <v>5</v>
      </c>
      <c r="B142" s="38" t="s">
        <v>134</v>
      </c>
      <c r="C142" s="39">
        <f>C137*C68</f>
        <v>6.9044011111111126E-3</v>
      </c>
      <c r="D142" s="40">
        <f>ROUND(C142*D123,2)</f>
        <v>0</v>
      </c>
    </row>
    <row r="143" spans="1:5">
      <c r="A143" s="215" t="s">
        <v>59</v>
      </c>
      <c r="B143" s="215"/>
      <c r="C143" s="215"/>
      <c r="D143" s="25">
        <f>D142</f>
        <v>0</v>
      </c>
    </row>
    <row r="144" spans="1:5">
      <c r="A144" s="35"/>
      <c r="B144" s="35"/>
      <c r="C144" s="36"/>
      <c r="D144" s="37"/>
    </row>
    <row r="145" spans="1:4">
      <c r="A145" s="210" t="s">
        <v>102</v>
      </c>
      <c r="B145" s="210"/>
      <c r="C145" s="210"/>
      <c r="D145" s="210"/>
    </row>
    <row r="147" spans="1:4">
      <c r="A147" s="128">
        <v>4</v>
      </c>
      <c r="B147" s="215" t="s">
        <v>103</v>
      </c>
      <c r="C147" s="215"/>
      <c r="D147" s="128" t="s">
        <v>36</v>
      </c>
    </row>
    <row r="148" spans="1:4">
      <c r="A148" s="6" t="s">
        <v>93</v>
      </c>
      <c r="B148" s="216" t="str">
        <f>B129</f>
        <v>Substituto nas Ausências Legais</v>
      </c>
      <c r="C148" s="216"/>
      <c r="D148" s="25">
        <f>D137</f>
        <v>0</v>
      </c>
    </row>
    <row r="149" spans="1:4">
      <c r="A149" s="6" t="s">
        <v>101</v>
      </c>
      <c r="B149" s="216" t="str">
        <f>B141</f>
        <v>Incidencia do Submódulo 2.2 sobre o Substituto nas Ausências Legais</v>
      </c>
      <c r="C149" s="216"/>
      <c r="D149" s="26">
        <f>D143</f>
        <v>0</v>
      </c>
    </row>
    <row r="150" spans="1:4">
      <c r="A150" s="215" t="s">
        <v>38</v>
      </c>
      <c r="B150" s="215"/>
      <c r="C150" s="215"/>
      <c r="D150" s="10">
        <f>SUM(D148:D149)</f>
        <v>0</v>
      </c>
    </row>
    <row r="151" spans="1:4">
      <c r="A151" s="35"/>
      <c r="B151" s="35"/>
      <c r="C151" s="36"/>
      <c r="D151" s="37"/>
    </row>
    <row r="152" spans="1:4" ht="16.5" thickBot="1"/>
    <row r="153" spans="1:4" ht="16.5" thickTop="1">
      <c r="A153" s="222" t="s">
        <v>137</v>
      </c>
      <c r="B153" s="222"/>
      <c r="C153" s="222"/>
      <c r="D153" s="225"/>
    </row>
    <row r="154" spans="1:4" ht="29.25" customHeight="1">
      <c r="A154" s="223"/>
      <c r="B154" s="223"/>
      <c r="C154" s="223"/>
      <c r="D154" s="226"/>
    </row>
    <row r="156" spans="1:4">
      <c r="A156" s="210" t="s">
        <v>104</v>
      </c>
      <c r="B156" s="210"/>
      <c r="C156" s="210"/>
      <c r="D156" s="210"/>
    </row>
    <row r="158" spans="1:4">
      <c r="A158" s="128">
        <v>5</v>
      </c>
      <c r="B158" s="215" t="s">
        <v>105</v>
      </c>
      <c r="C158" s="215"/>
      <c r="D158" s="128" t="s">
        <v>36</v>
      </c>
    </row>
    <row r="159" spans="1:4">
      <c r="A159" s="6" t="s">
        <v>5</v>
      </c>
      <c r="B159" s="216" t="s">
        <v>106</v>
      </c>
      <c r="C159" s="216"/>
      <c r="D159" s="58">
        <f>SUM('UNIFORME JARDINAGEM'!I14)</f>
        <v>0</v>
      </c>
    </row>
    <row r="160" spans="1:4">
      <c r="A160" s="6" t="s">
        <v>7</v>
      </c>
      <c r="B160" s="216" t="s">
        <v>107</v>
      </c>
      <c r="C160" s="216"/>
      <c r="D160" s="58">
        <f>SUM('MATERIAL JARDINAGEM'!E9:F9,'MATERIAL JARDINAGEM'!E21:F21)</f>
        <v>0</v>
      </c>
    </row>
    <row r="161" spans="1:4">
      <c r="A161" s="6" t="s">
        <v>9</v>
      </c>
      <c r="B161" s="216" t="s">
        <v>108</v>
      </c>
      <c r="C161" s="216"/>
      <c r="D161" s="58">
        <f>SUM('EQUIPAMENTO JARDINAGEM'!E20:F20)</f>
        <v>0</v>
      </c>
    </row>
    <row r="162" spans="1:4">
      <c r="A162" s="56" t="s">
        <v>11</v>
      </c>
      <c r="B162" s="221" t="s">
        <v>75</v>
      </c>
      <c r="C162" s="221"/>
      <c r="D162" s="58"/>
    </row>
    <row r="163" spans="1:4">
      <c r="A163" s="56"/>
      <c r="B163" s="228"/>
      <c r="C163" s="229"/>
      <c r="D163" s="58"/>
    </row>
    <row r="164" spans="1:4">
      <c r="A164" s="215" t="s">
        <v>59</v>
      </c>
      <c r="B164" s="215"/>
      <c r="C164" s="215"/>
      <c r="D164" s="72">
        <f>SUM(D159:D163)</f>
        <v>0</v>
      </c>
    </row>
    <row r="166" spans="1:4" ht="16.5" thickBot="1"/>
    <row r="167" spans="1:4" ht="17.25" thickTop="1" thickBot="1">
      <c r="A167" s="230" t="s">
        <v>136</v>
      </c>
      <c r="B167" s="231"/>
      <c r="C167" s="12" t="s">
        <v>86</v>
      </c>
      <c r="D167" s="61">
        <f>D36</f>
        <v>0</v>
      </c>
    </row>
    <row r="168" spans="1:4" ht="17.25" thickTop="1" thickBot="1">
      <c r="A168" s="232"/>
      <c r="B168" s="233"/>
      <c r="C168" s="12" t="s">
        <v>109</v>
      </c>
      <c r="D168" s="61">
        <f>D100</f>
        <v>0</v>
      </c>
    </row>
    <row r="169" spans="1:4" ht="17.25" thickTop="1" thickBot="1">
      <c r="A169" s="232"/>
      <c r="B169" s="233"/>
      <c r="C169" s="12" t="s">
        <v>89</v>
      </c>
      <c r="D169" s="61">
        <f>D116</f>
        <v>0</v>
      </c>
    </row>
    <row r="170" spans="1:4" ht="17.25" thickTop="1" thickBot="1">
      <c r="A170" s="232"/>
      <c r="B170" s="233"/>
      <c r="C170" s="12" t="s">
        <v>110</v>
      </c>
      <c r="D170" s="61">
        <f>D150</f>
        <v>0</v>
      </c>
    </row>
    <row r="171" spans="1:4" ht="17.25" thickTop="1" thickBot="1">
      <c r="A171" s="232"/>
      <c r="B171" s="233"/>
      <c r="C171" s="12" t="s">
        <v>111</v>
      </c>
      <c r="D171" s="61">
        <f>D164</f>
        <v>0</v>
      </c>
    </row>
    <row r="172" spans="1:4" ht="19.5" thickTop="1" thickBot="1">
      <c r="A172" s="234"/>
      <c r="B172" s="235"/>
      <c r="C172" s="31" t="s">
        <v>90</v>
      </c>
      <c r="D172" s="61">
        <f>SUM(D167:D171)</f>
        <v>0</v>
      </c>
    </row>
    <row r="173" spans="1:4" ht="17.25" thickTop="1" thickBot="1">
      <c r="A173" s="231" t="s">
        <v>135</v>
      </c>
      <c r="B173" s="236"/>
      <c r="C173" s="12" t="s">
        <v>86</v>
      </c>
      <c r="D173" s="61">
        <f>D42</f>
        <v>0</v>
      </c>
    </row>
    <row r="174" spans="1:4" ht="17.25" thickTop="1" thickBot="1">
      <c r="A174" s="233"/>
      <c r="B174" s="237"/>
      <c r="C174" s="12" t="s">
        <v>109</v>
      </c>
      <c r="D174" s="61">
        <f>D168</f>
        <v>0</v>
      </c>
    </row>
    <row r="175" spans="1:4" ht="17.25" thickTop="1" thickBot="1">
      <c r="A175" s="233"/>
      <c r="B175" s="237"/>
      <c r="C175" s="12" t="s">
        <v>89</v>
      </c>
      <c r="D175" s="61">
        <f>D169</f>
        <v>0</v>
      </c>
    </row>
    <row r="176" spans="1:4" ht="17.25" thickTop="1" thickBot="1">
      <c r="A176" s="233"/>
      <c r="B176" s="237"/>
      <c r="C176" s="12" t="s">
        <v>110</v>
      </c>
      <c r="D176" s="61">
        <f>D170</f>
        <v>0</v>
      </c>
    </row>
    <row r="177" spans="1:5" ht="17.25" thickTop="1" thickBot="1">
      <c r="A177" s="233"/>
      <c r="B177" s="237"/>
      <c r="C177" s="12" t="s">
        <v>111</v>
      </c>
      <c r="D177" s="61">
        <f>D171</f>
        <v>0</v>
      </c>
    </row>
    <row r="178" spans="1:5" ht="24" thickTop="1" thickBot="1">
      <c r="A178" s="233"/>
      <c r="B178" s="237"/>
      <c r="C178" s="41" t="s">
        <v>112</v>
      </c>
      <c r="D178" s="61">
        <f>D184</f>
        <v>0</v>
      </c>
    </row>
    <row r="179" spans="1:5" ht="19.5" thickTop="1" thickBot="1">
      <c r="A179" s="233"/>
      <c r="B179" s="237"/>
      <c r="C179" s="31" t="s">
        <v>90</v>
      </c>
      <c r="D179" s="42">
        <f>SUM(D173:D178)</f>
        <v>0</v>
      </c>
    </row>
    <row r="180" spans="1:5" ht="16.5" thickTop="1"/>
    <row r="181" spans="1:5">
      <c r="A181" s="210" t="s">
        <v>113</v>
      </c>
      <c r="B181" s="210"/>
      <c r="C181" s="210"/>
      <c r="D181" s="210"/>
    </row>
    <row r="183" spans="1:5">
      <c r="A183" s="128">
        <v>6</v>
      </c>
      <c r="B183" s="128" t="s">
        <v>114</v>
      </c>
      <c r="C183" s="128" t="s">
        <v>35</v>
      </c>
      <c r="D183" s="128" t="s">
        <v>36</v>
      </c>
    </row>
    <row r="184" spans="1:5">
      <c r="A184" s="43" t="s">
        <v>5</v>
      </c>
      <c r="B184" s="44" t="s">
        <v>115</v>
      </c>
      <c r="C184" s="76">
        <v>0</v>
      </c>
      <c r="D184" s="81">
        <f>IF(C184&gt;5%,"PERCENTUAL MÁXIMO ULTRAPASSADO",ROUND(+D172*C184,2))</f>
        <v>0</v>
      </c>
    </row>
    <row r="185" spans="1:5" ht="32.25" customHeight="1">
      <c r="A185" s="43" t="s">
        <v>7</v>
      </c>
      <c r="B185" s="44" t="s">
        <v>116</v>
      </c>
      <c r="C185" s="76">
        <v>0</v>
      </c>
      <c r="D185" s="81">
        <f>IF(C185&gt;6.79%,"PERCENTUAL MÁXIMO ULTRAPASSADO)",ROUND(C185*(D179),2))</f>
        <v>0</v>
      </c>
    </row>
    <row r="186" spans="1:5">
      <c r="A186" s="238" t="s">
        <v>117</v>
      </c>
      <c r="B186" s="238"/>
      <c r="C186" s="238"/>
      <c r="D186" s="45">
        <f>D172+D184+D185</f>
        <v>0</v>
      </c>
    </row>
    <row r="187" spans="1:5">
      <c r="A187" s="238" t="s">
        <v>118</v>
      </c>
      <c r="B187" s="238"/>
      <c r="C187" s="238"/>
      <c r="D187" s="45">
        <f>ROUND(D186/(1-C195),2)</f>
        <v>0</v>
      </c>
    </row>
    <row r="188" spans="1:5">
      <c r="A188" s="43" t="s">
        <v>9</v>
      </c>
      <c r="B188" s="239" t="s">
        <v>119</v>
      </c>
      <c r="C188" s="239"/>
      <c r="D188" s="239"/>
    </row>
    <row r="189" spans="1:5">
      <c r="A189" s="44"/>
      <c r="B189" s="227" t="s">
        <v>120</v>
      </c>
      <c r="C189" s="227"/>
      <c r="D189" s="227"/>
      <c r="E189" s="66"/>
    </row>
    <row r="190" spans="1:5">
      <c r="A190" s="44"/>
      <c r="B190" s="46" t="s">
        <v>121</v>
      </c>
      <c r="C190" s="77">
        <v>0</v>
      </c>
      <c r="D190" s="15">
        <f>ROUND($D$187*C190,2)</f>
        <v>0</v>
      </c>
    </row>
    <row r="191" spans="1:5">
      <c r="A191" s="44"/>
      <c r="B191" s="46" t="s">
        <v>122</v>
      </c>
      <c r="C191" s="77">
        <v>0</v>
      </c>
      <c r="D191" s="15">
        <f>ROUND($D$187*C191,2)</f>
        <v>0</v>
      </c>
    </row>
    <row r="192" spans="1:5">
      <c r="A192" s="44"/>
      <c r="B192" s="227" t="s">
        <v>123</v>
      </c>
      <c r="C192" s="227"/>
      <c r="D192" s="227"/>
    </row>
    <row r="193" spans="1:4">
      <c r="A193" s="44"/>
      <c r="B193" s="227" t="s">
        <v>124</v>
      </c>
      <c r="C193" s="227"/>
      <c r="D193" s="227"/>
    </row>
    <row r="194" spans="1:4">
      <c r="A194" s="44"/>
      <c r="B194" s="46" t="s">
        <v>125</v>
      </c>
      <c r="C194" s="78">
        <v>0</v>
      </c>
      <c r="D194" s="15">
        <f>ROUND($D$187*C194,2)</f>
        <v>0</v>
      </c>
    </row>
    <row r="195" spans="1:4">
      <c r="A195" s="44"/>
      <c r="B195" s="47" t="s">
        <v>126</v>
      </c>
      <c r="C195" s="48">
        <f>C190+C191+C194</f>
        <v>0</v>
      </c>
      <c r="D195" s="49">
        <f>D190+D191+D194</f>
        <v>0</v>
      </c>
    </row>
    <row r="196" spans="1:4">
      <c r="A196" s="240" t="s">
        <v>38</v>
      </c>
      <c r="B196" s="240"/>
      <c r="C196" s="240"/>
      <c r="D196" s="49">
        <f>D195+D185+D184</f>
        <v>0</v>
      </c>
    </row>
    <row r="200" spans="1:4">
      <c r="A200" s="210" t="s">
        <v>127</v>
      </c>
      <c r="B200" s="210"/>
      <c r="C200" s="210"/>
      <c r="D200" s="210"/>
    </row>
    <row r="202" spans="1:4">
      <c r="A202" s="215" t="s">
        <v>128</v>
      </c>
      <c r="B202" s="215"/>
      <c r="C202" s="215"/>
      <c r="D202" s="128" t="s">
        <v>36</v>
      </c>
    </row>
    <row r="203" spans="1:4">
      <c r="A203" s="128" t="s">
        <v>5</v>
      </c>
      <c r="B203" s="216" t="s">
        <v>32</v>
      </c>
      <c r="C203" s="216"/>
      <c r="D203" s="25">
        <f>D36</f>
        <v>0</v>
      </c>
    </row>
    <row r="204" spans="1:4">
      <c r="A204" s="128" t="s">
        <v>7</v>
      </c>
      <c r="B204" s="216" t="s">
        <v>129</v>
      </c>
      <c r="C204" s="216"/>
      <c r="D204" s="25">
        <f>D100</f>
        <v>0</v>
      </c>
    </row>
    <row r="205" spans="1:4">
      <c r="A205" s="128" t="s">
        <v>9</v>
      </c>
      <c r="B205" s="216" t="s">
        <v>80</v>
      </c>
      <c r="C205" s="216"/>
      <c r="D205" s="25">
        <f>D116</f>
        <v>0</v>
      </c>
    </row>
    <row r="206" spans="1:4">
      <c r="A206" s="128" t="s">
        <v>11</v>
      </c>
      <c r="B206" s="216" t="s">
        <v>91</v>
      </c>
      <c r="C206" s="216"/>
      <c r="D206" s="25">
        <f>D170</f>
        <v>0</v>
      </c>
    </row>
    <row r="207" spans="1:4">
      <c r="A207" s="128" t="s">
        <v>13</v>
      </c>
      <c r="B207" s="216" t="s">
        <v>104</v>
      </c>
      <c r="C207" s="216"/>
      <c r="D207" s="25">
        <f>D164</f>
        <v>0</v>
      </c>
    </row>
    <row r="208" spans="1:4">
      <c r="A208" s="215" t="s">
        <v>130</v>
      </c>
      <c r="B208" s="215"/>
      <c r="C208" s="215"/>
      <c r="D208" s="29">
        <f>SUM(D203:D207)</f>
        <v>0</v>
      </c>
    </row>
    <row r="209" spans="1:4">
      <c r="A209" s="128" t="s">
        <v>15</v>
      </c>
      <c r="B209" s="216" t="s">
        <v>131</v>
      </c>
      <c r="C209" s="216"/>
      <c r="D209" s="25">
        <f>D196</f>
        <v>0</v>
      </c>
    </row>
    <row r="210" spans="1:4">
      <c r="A210" s="215" t="s">
        <v>132</v>
      </c>
      <c r="B210" s="215"/>
      <c r="C210" s="215"/>
      <c r="D210" s="29">
        <f>ROUND(D208+D209,2)</f>
        <v>0</v>
      </c>
    </row>
    <row r="212" spans="1:4">
      <c r="D212" s="50"/>
    </row>
  </sheetData>
  <sheetProtection algorithmName="SHA-512" hashValue="5Ai3xruTWsBsdwH3BbH/fgQwCjRhbOqu/FVTkE5efqapgfjYU73VQYdx2tihB9s+0InUsG9Dm4IfF+lNGNySlg==" saltValue="s9KKka5piFskiAlSCTyG0g==" spinCount="100000" sheet="1" objects="1" scenarios="1" insertRows="0"/>
  <mergeCells count="96">
    <mergeCell ref="A210:C210"/>
    <mergeCell ref="B193:D193"/>
    <mergeCell ref="A196:C196"/>
    <mergeCell ref="A200:D200"/>
    <mergeCell ref="A202:C202"/>
    <mergeCell ref="B203:C203"/>
    <mergeCell ref="B204:C204"/>
    <mergeCell ref="B205:C205"/>
    <mergeCell ref="B206:C206"/>
    <mergeCell ref="B207:C207"/>
    <mergeCell ref="A208:C208"/>
    <mergeCell ref="B209:C209"/>
    <mergeCell ref="B192:D192"/>
    <mergeCell ref="B161:C161"/>
    <mergeCell ref="B162:C162"/>
    <mergeCell ref="B163:C163"/>
    <mergeCell ref="A164:C164"/>
    <mergeCell ref="A167:B172"/>
    <mergeCell ref="A173:B179"/>
    <mergeCell ref="A181:D181"/>
    <mergeCell ref="A186:C186"/>
    <mergeCell ref="A187:C187"/>
    <mergeCell ref="B188:D188"/>
    <mergeCell ref="B189:D189"/>
    <mergeCell ref="B160:C160"/>
    <mergeCell ref="A139:D139"/>
    <mergeCell ref="A143:C143"/>
    <mergeCell ref="A145:D145"/>
    <mergeCell ref="B147:C147"/>
    <mergeCell ref="B148:C148"/>
    <mergeCell ref="B149:C149"/>
    <mergeCell ref="A150:C150"/>
    <mergeCell ref="A153:D154"/>
    <mergeCell ref="A156:D156"/>
    <mergeCell ref="B158:C158"/>
    <mergeCell ref="B159:C159"/>
    <mergeCell ref="A137:B137"/>
    <mergeCell ref="B96:C96"/>
    <mergeCell ref="B97:C97"/>
    <mergeCell ref="B98:C98"/>
    <mergeCell ref="B99:C99"/>
    <mergeCell ref="A100:C100"/>
    <mergeCell ref="A103:B105"/>
    <mergeCell ref="A107:D107"/>
    <mergeCell ref="A116:C116"/>
    <mergeCell ref="A119:B123"/>
    <mergeCell ref="A125:D125"/>
    <mergeCell ref="A127:D127"/>
    <mergeCell ref="B95:C95"/>
    <mergeCell ref="B78:C78"/>
    <mergeCell ref="B79:C79"/>
    <mergeCell ref="B80:C80"/>
    <mergeCell ref="B81:C81"/>
    <mergeCell ref="B82:C82"/>
    <mergeCell ref="A83:C83"/>
    <mergeCell ref="A86:D86"/>
    <mergeCell ref="B88:C88"/>
    <mergeCell ref="B89:C89"/>
    <mergeCell ref="A90:C90"/>
    <mergeCell ref="A93:D93"/>
    <mergeCell ref="B77:C77"/>
    <mergeCell ref="A41:B42"/>
    <mergeCell ref="A44:D44"/>
    <mergeCell ref="A50:C50"/>
    <mergeCell ref="A53:B55"/>
    <mergeCell ref="A57:D57"/>
    <mergeCell ref="A68:B68"/>
    <mergeCell ref="A71:D71"/>
    <mergeCell ref="B73:C73"/>
    <mergeCell ref="B74:C74"/>
    <mergeCell ref="B75:C75"/>
    <mergeCell ref="B76:C76"/>
    <mergeCell ref="A39:D39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A28:D28"/>
    <mergeCell ref="A36:B36"/>
    <mergeCell ref="C16:D16"/>
    <mergeCell ref="A1:E1"/>
    <mergeCell ref="A2:D2"/>
    <mergeCell ref="A4:D4"/>
    <mergeCell ref="A6:D6"/>
    <mergeCell ref="A8:D8"/>
    <mergeCell ref="A9:D9"/>
    <mergeCell ref="A10:D10"/>
    <mergeCell ref="A11:D11"/>
    <mergeCell ref="C13:D13"/>
    <mergeCell ref="C14:D14"/>
    <mergeCell ref="C15:D15"/>
  </mergeCells>
  <pageMargins left="0.51181102362204722" right="0.51181102362204722" top="0.78740157480314965" bottom="0.78740157480314965" header="0.31496062992125984" footer="0.31496062992125984"/>
  <pageSetup paperSize="9" scale="65" orientation="portrait" r:id="rId1"/>
  <rowBreaks count="3" manualBreakCount="3">
    <brk id="69" max="3" man="1"/>
    <brk id="137" max="3" man="1"/>
    <brk id="197" max="3" man="1"/>
  </rowBreaks>
  <colBreaks count="1" manualBreakCount="1">
    <brk id="4" min="7" max="192" man="1"/>
  </col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2"/>
  <sheetViews>
    <sheetView showGridLines="0" topLeftCell="B202" zoomScale="85" zoomScaleNormal="85" workbookViewId="0">
      <selection activeCell="C199" sqref="C199"/>
    </sheetView>
  </sheetViews>
  <sheetFormatPr defaultColWidth="0" defaultRowHeight="15.75"/>
  <cols>
    <col min="1" max="1" width="9.140625" style="5" customWidth="1"/>
    <col min="2" max="2" width="72.140625" style="5" customWidth="1"/>
    <col min="3" max="3" width="18" style="5" customWidth="1"/>
    <col min="4" max="4" width="40.85546875" style="5" customWidth="1"/>
    <col min="5" max="5" width="7.85546875" style="62" customWidth="1"/>
    <col min="6" max="6" width="12" style="1" hidden="1" customWidth="1"/>
    <col min="7" max="7" width="15.140625" style="1" hidden="1" customWidth="1"/>
    <col min="8" max="16384" width="14" style="1" hidden="1"/>
  </cols>
  <sheetData>
    <row r="1" spans="1:6" ht="15.75" customHeight="1">
      <c r="A1" s="205"/>
      <c r="B1" s="205"/>
      <c r="C1" s="205"/>
      <c r="D1" s="205"/>
      <c r="E1" s="205"/>
    </row>
    <row r="2" spans="1:6" ht="57" customHeight="1">
      <c r="A2" s="206" t="s">
        <v>147</v>
      </c>
      <c r="B2" s="206"/>
      <c r="C2" s="206"/>
      <c r="D2" s="206"/>
    </row>
    <row r="3" spans="1:6" ht="18.75" customHeight="1">
      <c r="A3" s="127"/>
      <c r="B3" s="127"/>
      <c r="C3" s="127"/>
      <c r="D3" s="127"/>
    </row>
    <row r="4" spans="1:6" ht="57" customHeight="1">
      <c r="A4" s="205" t="s">
        <v>146</v>
      </c>
      <c r="B4" s="205"/>
      <c r="C4" s="205"/>
      <c r="D4" s="205"/>
    </row>
    <row r="5" spans="1:6" ht="17.25" customHeight="1">
      <c r="A5" s="127"/>
      <c r="B5" s="127"/>
      <c r="C5" s="127"/>
      <c r="D5" s="127"/>
    </row>
    <row r="6" spans="1:6">
      <c r="A6" s="207" t="s">
        <v>148</v>
      </c>
      <c r="B6" s="207"/>
      <c r="C6" s="207"/>
      <c r="D6" s="207"/>
    </row>
    <row r="8" spans="1:6" ht="23.25">
      <c r="A8" s="208" t="s">
        <v>0</v>
      </c>
      <c r="B8" s="208"/>
      <c r="C8" s="208"/>
      <c r="D8" s="208"/>
    </row>
    <row r="9" spans="1:6" ht="23.25">
      <c r="A9" s="208" t="s">
        <v>1</v>
      </c>
      <c r="B9" s="208"/>
      <c r="C9" s="208"/>
      <c r="D9" s="208"/>
    </row>
    <row r="10" spans="1:6">
      <c r="A10" s="209"/>
      <c r="B10" s="209"/>
      <c r="C10" s="209"/>
      <c r="D10" s="209"/>
    </row>
    <row r="11" spans="1:6">
      <c r="A11" s="210" t="s">
        <v>2</v>
      </c>
      <c r="B11" s="210"/>
      <c r="C11" s="210"/>
      <c r="D11" s="210"/>
      <c r="F11" s="1" t="s">
        <v>3</v>
      </c>
    </row>
    <row r="12" spans="1:6">
      <c r="A12" s="2"/>
      <c r="B12" s="2"/>
      <c r="C12" s="2"/>
      <c r="D12" s="2"/>
      <c r="F12" s="1" t="s">
        <v>4</v>
      </c>
    </row>
    <row r="13" spans="1:6">
      <c r="A13" s="128" t="s">
        <v>5</v>
      </c>
      <c r="B13" s="3" t="s">
        <v>6</v>
      </c>
      <c r="C13" s="204" t="s">
        <v>265</v>
      </c>
      <c r="D13" s="204"/>
      <c r="E13" s="63"/>
    </row>
    <row r="14" spans="1:6">
      <c r="A14" s="128" t="s">
        <v>7</v>
      </c>
      <c r="B14" s="3" t="s">
        <v>8</v>
      </c>
      <c r="C14" s="204" t="s">
        <v>149</v>
      </c>
      <c r="D14" s="204"/>
      <c r="E14" s="63"/>
    </row>
    <row r="15" spans="1:6">
      <c r="A15" s="128" t="s">
        <v>9</v>
      </c>
      <c r="B15" s="3" t="s">
        <v>10</v>
      </c>
      <c r="C15" s="211" t="s">
        <v>150</v>
      </c>
      <c r="D15" s="211"/>
      <c r="E15" s="63"/>
    </row>
    <row r="16" spans="1:6">
      <c r="A16" s="128" t="s">
        <v>11</v>
      </c>
      <c r="B16" s="3" t="s">
        <v>12</v>
      </c>
      <c r="C16" s="204" t="s">
        <v>151</v>
      </c>
      <c r="D16" s="204"/>
      <c r="E16" s="63"/>
    </row>
    <row r="17" spans="1:6">
      <c r="A17" s="128" t="s">
        <v>13</v>
      </c>
      <c r="B17" s="4" t="s">
        <v>14</v>
      </c>
      <c r="C17" s="212">
        <v>24</v>
      </c>
      <c r="D17" s="212"/>
      <c r="E17" s="64"/>
    </row>
    <row r="18" spans="1:6">
      <c r="A18" s="128" t="s">
        <v>15</v>
      </c>
      <c r="B18" s="4" t="s">
        <v>16</v>
      </c>
      <c r="C18" s="213" t="s">
        <v>294</v>
      </c>
      <c r="D18" s="212"/>
      <c r="E18" s="64"/>
    </row>
    <row r="19" spans="1:6">
      <c r="A19" s="128" t="s">
        <v>17</v>
      </c>
      <c r="B19" s="4" t="s">
        <v>18</v>
      </c>
      <c r="C19" s="204" t="s">
        <v>152</v>
      </c>
      <c r="D19" s="204"/>
      <c r="E19" s="64"/>
    </row>
    <row r="20" spans="1:6">
      <c r="A20" s="128" t="s">
        <v>19</v>
      </c>
      <c r="B20" s="3" t="s">
        <v>20</v>
      </c>
      <c r="C20" s="204" t="s">
        <v>293</v>
      </c>
      <c r="D20" s="204"/>
      <c r="E20" s="64"/>
    </row>
    <row r="21" spans="1:6">
      <c r="A21" s="128" t="s">
        <v>21</v>
      </c>
      <c r="B21" s="3" t="s">
        <v>22</v>
      </c>
      <c r="C21" s="214">
        <v>0</v>
      </c>
      <c r="D21" s="214"/>
      <c r="E21" s="64"/>
    </row>
    <row r="22" spans="1:6">
      <c r="A22" s="128" t="s">
        <v>23</v>
      </c>
      <c r="B22" s="3" t="s">
        <v>24</v>
      </c>
      <c r="C22" s="212" t="s">
        <v>291</v>
      </c>
      <c r="D22" s="212"/>
      <c r="E22" s="64"/>
    </row>
    <row r="23" spans="1:6">
      <c r="A23" s="128" t="s">
        <v>25</v>
      </c>
      <c r="B23" s="3" t="s">
        <v>26</v>
      </c>
      <c r="C23" s="204" t="s">
        <v>268</v>
      </c>
      <c r="D23" s="204"/>
      <c r="E23" s="64"/>
    </row>
    <row r="24" spans="1:6">
      <c r="A24" s="128" t="s">
        <v>27</v>
      </c>
      <c r="B24" s="3" t="s">
        <v>28</v>
      </c>
      <c r="C24" s="212" t="s">
        <v>155</v>
      </c>
      <c r="D24" s="212"/>
      <c r="E24" s="64"/>
    </row>
    <row r="25" spans="1:6">
      <c r="A25" s="128" t="s">
        <v>29</v>
      </c>
      <c r="B25" s="3" t="s">
        <v>30</v>
      </c>
      <c r="C25" s="211">
        <v>45292</v>
      </c>
      <c r="D25" s="211"/>
      <c r="E25" s="64"/>
    </row>
    <row r="27" spans="1:6">
      <c r="F27" s="1" t="s">
        <v>31</v>
      </c>
    </row>
    <row r="28" spans="1:6">
      <c r="A28" s="210" t="s">
        <v>32</v>
      </c>
      <c r="B28" s="210"/>
      <c r="C28" s="210"/>
      <c r="D28" s="210"/>
      <c r="F28" s="1" t="s">
        <v>33</v>
      </c>
    </row>
    <row r="30" spans="1:6">
      <c r="A30" s="128">
        <v>1</v>
      </c>
      <c r="B30" s="128" t="s">
        <v>34</v>
      </c>
      <c r="C30" s="128" t="s">
        <v>35</v>
      </c>
      <c r="D30" s="128" t="s">
        <v>36</v>
      </c>
    </row>
    <row r="31" spans="1:6">
      <c r="A31" s="6" t="s">
        <v>5</v>
      </c>
      <c r="B31" s="3" t="s">
        <v>37</v>
      </c>
      <c r="C31" s="7"/>
      <c r="D31" s="8">
        <f>C21</f>
        <v>0</v>
      </c>
    </row>
    <row r="32" spans="1:6">
      <c r="A32" s="56" t="s">
        <v>7</v>
      </c>
      <c r="B32" s="52" t="s">
        <v>156</v>
      </c>
      <c r="C32" s="53"/>
      <c r="D32" s="54">
        <v>0</v>
      </c>
    </row>
    <row r="33" spans="1:4">
      <c r="A33" s="56"/>
      <c r="B33" s="52"/>
      <c r="C33" s="53"/>
      <c r="D33" s="55"/>
    </row>
    <row r="34" spans="1:4">
      <c r="A34" s="56"/>
      <c r="B34" s="52"/>
      <c r="C34" s="53"/>
      <c r="D34" s="54"/>
    </row>
    <row r="35" spans="1:4">
      <c r="A35" s="56"/>
      <c r="B35" s="52"/>
      <c r="C35" s="53"/>
      <c r="D35" s="54"/>
    </row>
    <row r="36" spans="1:4">
      <c r="A36" s="215" t="s">
        <v>38</v>
      </c>
      <c r="B36" s="215"/>
      <c r="C36" s="129"/>
      <c r="D36" s="10">
        <f>SUM(D31:D35)</f>
        <v>0</v>
      </c>
    </row>
    <row r="39" spans="1:4">
      <c r="A39" s="210" t="s">
        <v>39</v>
      </c>
      <c r="B39" s="210"/>
      <c r="C39" s="210"/>
      <c r="D39" s="210"/>
    </row>
    <row r="40" spans="1:4" ht="16.5" thickBot="1">
      <c r="A40" s="11"/>
    </row>
    <row r="41" spans="1:4" ht="17.25" thickTop="1" thickBot="1">
      <c r="A41" s="217" t="s">
        <v>141</v>
      </c>
      <c r="B41" s="217"/>
      <c r="C41" s="12" t="s">
        <v>40</v>
      </c>
      <c r="D41" s="60">
        <f>D36</f>
        <v>0</v>
      </c>
    </row>
    <row r="42" spans="1:4" ht="19.5" thickTop="1" thickBot="1">
      <c r="A42" s="218"/>
      <c r="B42" s="218"/>
      <c r="C42" s="13" t="s">
        <v>41</v>
      </c>
      <c r="D42" s="61">
        <f>SUM(D41:D41)</f>
        <v>0</v>
      </c>
    </row>
    <row r="43" spans="1:4" ht="16.5" thickTop="1">
      <c r="A43" s="11"/>
    </row>
    <row r="44" spans="1:4">
      <c r="A44" s="219" t="s">
        <v>42</v>
      </c>
      <c r="B44" s="219"/>
      <c r="C44" s="219"/>
      <c r="D44" s="219"/>
    </row>
    <row r="46" spans="1:4">
      <c r="A46" s="128" t="s">
        <v>43</v>
      </c>
      <c r="B46" s="128" t="s">
        <v>44</v>
      </c>
      <c r="C46" s="128" t="s">
        <v>35</v>
      </c>
      <c r="D46" s="128" t="s">
        <v>36</v>
      </c>
    </row>
    <row r="47" spans="1:4">
      <c r="A47" s="6" t="s">
        <v>5</v>
      </c>
      <c r="B47" s="3" t="s">
        <v>45</v>
      </c>
      <c r="C47" s="14">
        <f>1/12</f>
        <v>8.3333333333333329E-2</v>
      </c>
      <c r="D47" s="15">
        <f>ROUND($D$42*C47,2)</f>
        <v>0</v>
      </c>
    </row>
    <row r="48" spans="1:4">
      <c r="A48" s="6" t="s">
        <v>7</v>
      </c>
      <c r="B48" s="3" t="s">
        <v>46</v>
      </c>
      <c r="C48" s="16">
        <f>1/12</f>
        <v>8.3333333333333329E-2</v>
      </c>
      <c r="D48" s="15">
        <f>ROUND($D$42*C48,2)</f>
        <v>0</v>
      </c>
    </row>
    <row r="49" spans="1:4">
      <c r="A49" s="6" t="s">
        <v>9</v>
      </c>
      <c r="B49" s="3" t="s">
        <v>47</v>
      </c>
      <c r="C49" s="17">
        <f>100%/3/12</f>
        <v>2.7777777777777776E-2</v>
      </c>
      <c r="D49" s="15">
        <f>ROUND($D$42*C49,2)</f>
        <v>0</v>
      </c>
    </row>
    <row r="50" spans="1:4">
      <c r="A50" s="215" t="s">
        <v>38</v>
      </c>
      <c r="B50" s="215"/>
      <c r="C50" s="215"/>
      <c r="D50" s="10">
        <f>SUM(D47:D49)</f>
        <v>0</v>
      </c>
    </row>
    <row r="51" spans="1:4">
      <c r="A51" s="18"/>
    </row>
    <row r="52" spans="1:4" ht="16.5" thickBot="1"/>
    <row r="53" spans="1:4" ht="17.25" thickTop="1" thickBot="1">
      <c r="A53" s="217" t="s">
        <v>140</v>
      </c>
      <c r="B53" s="217"/>
      <c r="C53" s="12" t="s">
        <v>40</v>
      </c>
      <c r="D53" s="60">
        <f>D36</f>
        <v>0</v>
      </c>
    </row>
    <row r="54" spans="1:4" ht="17.25" thickTop="1" thickBot="1">
      <c r="A54" s="218"/>
      <c r="B54" s="218"/>
      <c r="C54" s="12" t="s">
        <v>48</v>
      </c>
      <c r="D54" s="61">
        <f>D50</f>
        <v>0</v>
      </c>
    </row>
    <row r="55" spans="1:4" ht="19.5" thickTop="1" thickBot="1">
      <c r="A55" s="218"/>
      <c r="B55" s="218"/>
      <c r="C55" s="13" t="s">
        <v>41</v>
      </c>
      <c r="D55" s="61">
        <f>SUM(D53:D54)</f>
        <v>0</v>
      </c>
    </row>
    <row r="56" spans="1:4" ht="16.5" thickTop="1"/>
    <row r="57" spans="1:4">
      <c r="A57" s="220" t="s">
        <v>49</v>
      </c>
      <c r="B57" s="220"/>
      <c r="C57" s="220"/>
      <c r="D57" s="220"/>
    </row>
    <row r="59" spans="1:4">
      <c r="A59" s="128" t="s">
        <v>50</v>
      </c>
      <c r="B59" s="128" t="s">
        <v>51</v>
      </c>
      <c r="C59" s="128" t="s">
        <v>35</v>
      </c>
      <c r="D59" s="128" t="s">
        <v>36</v>
      </c>
    </row>
    <row r="60" spans="1:4">
      <c r="A60" s="6" t="s">
        <v>5</v>
      </c>
      <c r="B60" s="3" t="s">
        <v>52</v>
      </c>
      <c r="C60" s="19">
        <v>0.2</v>
      </c>
      <c r="D60" s="20">
        <f t="shared" ref="D60:D67" si="0">ROUND($D$55*C60,2)</f>
        <v>0</v>
      </c>
    </row>
    <row r="61" spans="1:4">
      <c r="A61" s="6" t="s">
        <v>7</v>
      </c>
      <c r="B61" s="3" t="s">
        <v>53</v>
      </c>
      <c r="C61" s="19">
        <v>2.5000000000000001E-2</v>
      </c>
      <c r="D61" s="20">
        <f t="shared" si="0"/>
        <v>0</v>
      </c>
    </row>
    <row r="62" spans="1:4">
      <c r="A62" s="6" t="s">
        <v>9</v>
      </c>
      <c r="B62" s="3" t="s">
        <v>144</v>
      </c>
      <c r="C62" s="75">
        <v>0</v>
      </c>
      <c r="D62" s="20">
        <f t="shared" si="0"/>
        <v>0</v>
      </c>
    </row>
    <row r="63" spans="1:4">
      <c r="A63" s="6" t="s">
        <v>11</v>
      </c>
      <c r="B63" s="3" t="s">
        <v>54</v>
      </c>
      <c r="C63" s="19">
        <v>1.4999999999999999E-2</v>
      </c>
      <c r="D63" s="20">
        <f t="shared" si="0"/>
        <v>0</v>
      </c>
    </row>
    <row r="64" spans="1:4">
      <c r="A64" s="6" t="s">
        <v>13</v>
      </c>
      <c r="B64" s="3" t="s">
        <v>55</v>
      </c>
      <c r="C64" s="19">
        <v>0.01</v>
      </c>
      <c r="D64" s="20">
        <f t="shared" si="0"/>
        <v>0</v>
      </c>
    </row>
    <row r="65" spans="1:5">
      <c r="A65" s="6" t="s">
        <v>15</v>
      </c>
      <c r="B65" s="3" t="s">
        <v>56</v>
      </c>
      <c r="C65" s="19">
        <v>6.0000000000000001E-3</v>
      </c>
      <c r="D65" s="20">
        <f t="shared" si="0"/>
        <v>0</v>
      </c>
    </row>
    <row r="66" spans="1:5">
      <c r="A66" s="6" t="s">
        <v>17</v>
      </c>
      <c r="B66" s="3" t="s">
        <v>57</v>
      </c>
      <c r="C66" s="19">
        <v>2E-3</v>
      </c>
      <c r="D66" s="20">
        <f t="shared" si="0"/>
        <v>0</v>
      </c>
    </row>
    <row r="67" spans="1:5">
      <c r="A67" s="6" t="s">
        <v>19</v>
      </c>
      <c r="B67" s="3" t="s">
        <v>58</v>
      </c>
      <c r="C67" s="21">
        <v>0.08</v>
      </c>
      <c r="D67" s="20">
        <f t="shared" si="0"/>
        <v>0</v>
      </c>
    </row>
    <row r="68" spans="1:5">
      <c r="A68" s="215" t="s">
        <v>59</v>
      </c>
      <c r="B68" s="215"/>
      <c r="C68" s="22">
        <f>SUM(C60:C67)</f>
        <v>0.33800000000000002</v>
      </c>
      <c r="D68" s="10">
        <f>SUM(D60:D67)</f>
        <v>0</v>
      </c>
    </row>
    <row r="69" spans="1:5">
      <c r="A69" s="18"/>
    </row>
    <row r="71" spans="1:5">
      <c r="A71" s="219" t="s">
        <v>60</v>
      </c>
      <c r="B71" s="219"/>
      <c r="C71" s="219"/>
      <c r="D71" s="219"/>
    </row>
    <row r="73" spans="1:5">
      <c r="A73" s="128" t="s">
        <v>61</v>
      </c>
      <c r="B73" s="215" t="s">
        <v>62</v>
      </c>
      <c r="C73" s="215"/>
      <c r="D73" s="128" t="s">
        <v>36</v>
      </c>
    </row>
    <row r="74" spans="1:5">
      <c r="A74" s="6" t="s">
        <v>63</v>
      </c>
      <c r="B74" s="216" t="s">
        <v>64</v>
      </c>
      <c r="C74" s="216"/>
      <c r="D74" s="54">
        <f>2*0*21</f>
        <v>0</v>
      </c>
    </row>
    <row r="75" spans="1:5">
      <c r="A75" s="6" t="s">
        <v>65</v>
      </c>
      <c r="B75" s="216" t="s">
        <v>66</v>
      </c>
      <c r="C75" s="216"/>
      <c r="D75" s="51" t="str">
        <f>IF(D74&lt;=0,"0,00",IF(ROUND(D31*6%,2)&gt;D74,D74,ROUND(D31*6%,2)))</f>
        <v>0,00</v>
      </c>
    </row>
    <row r="76" spans="1:5">
      <c r="A76" s="6" t="s">
        <v>67</v>
      </c>
      <c r="B76" s="216" t="s">
        <v>68</v>
      </c>
      <c r="C76" s="216"/>
      <c r="D76" s="51">
        <f>D74-D75</f>
        <v>0</v>
      </c>
    </row>
    <row r="77" spans="1:5">
      <c r="A77" s="6" t="s">
        <v>69</v>
      </c>
      <c r="B77" s="216" t="s">
        <v>70</v>
      </c>
      <c r="C77" s="216"/>
      <c r="D77" s="54">
        <f>0*21</f>
        <v>0</v>
      </c>
    </row>
    <row r="78" spans="1:5">
      <c r="A78" s="6" t="s">
        <v>71</v>
      </c>
      <c r="B78" s="216" t="s">
        <v>72</v>
      </c>
      <c r="C78" s="216"/>
      <c r="D78" s="54">
        <f>D77*0.05</f>
        <v>0</v>
      </c>
    </row>
    <row r="79" spans="1:5">
      <c r="A79" s="6" t="s">
        <v>73</v>
      </c>
      <c r="B79" s="216" t="s">
        <v>74</v>
      </c>
      <c r="C79" s="216"/>
      <c r="D79" s="51">
        <f>D77-D78</f>
        <v>0</v>
      </c>
    </row>
    <row r="80" spans="1:5" s="74" customFormat="1">
      <c r="A80" s="56" t="s">
        <v>9</v>
      </c>
      <c r="B80" s="221" t="s">
        <v>157</v>
      </c>
      <c r="C80" s="221"/>
      <c r="D80" s="57">
        <v>0</v>
      </c>
      <c r="E80" s="73"/>
    </row>
    <row r="81" spans="1:5" s="74" customFormat="1">
      <c r="A81" s="56" t="s">
        <v>11</v>
      </c>
      <c r="B81" s="221" t="s">
        <v>158</v>
      </c>
      <c r="C81" s="221"/>
      <c r="D81" s="58">
        <v>0</v>
      </c>
      <c r="E81" s="73"/>
    </row>
    <row r="82" spans="1:5" s="74" customFormat="1">
      <c r="A82" s="56"/>
      <c r="B82" s="221" t="s">
        <v>266</v>
      </c>
      <c r="C82" s="221"/>
      <c r="D82" s="58">
        <f>(D80/30*15)/12</f>
        <v>0</v>
      </c>
      <c r="E82" s="73"/>
    </row>
    <row r="83" spans="1:5">
      <c r="A83" s="215" t="s">
        <v>133</v>
      </c>
      <c r="B83" s="215"/>
      <c r="C83" s="215"/>
      <c r="D83" s="10">
        <f>SUM(D80:D82)+D76+D79</f>
        <v>0</v>
      </c>
    </row>
    <row r="86" spans="1:5">
      <c r="A86" s="219" t="s">
        <v>76</v>
      </c>
      <c r="B86" s="219"/>
      <c r="C86" s="219"/>
      <c r="D86" s="219"/>
    </row>
    <row r="88" spans="1:5">
      <c r="A88" s="128" t="s">
        <v>77</v>
      </c>
      <c r="B88" s="215" t="s">
        <v>78</v>
      </c>
      <c r="C88" s="215"/>
      <c r="D88" s="128" t="s">
        <v>36</v>
      </c>
    </row>
    <row r="89" spans="1:5">
      <c r="A89" s="6" t="s">
        <v>5</v>
      </c>
      <c r="B89" s="216" t="s">
        <v>78</v>
      </c>
      <c r="C89" s="216"/>
      <c r="D89" s="58"/>
    </row>
    <row r="90" spans="1:5">
      <c r="A90" s="215" t="s">
        <v>38</v>
      </c>
      <c r="B90" s="215"/>
      <c r="C90" s="215"/>
      <c r="D90" s="10">
        <f>SUM(D89)</f>
        <v>0</v>
      </c>
    </row>
    <row r="91" spans="1:5">
      <c r="A91" s="23"/>
      <c r="B91" s="23"/>
      <c r="C91" s="24"/>
    </row>
    <row r="92" spans="1:5">
      <c r="A92" s="23"/>
      <c r="B92" s="23"/>
      <c r="C92" s="24"/>
    </row>
    <row r="93" spans="1:5">
      <c r="A93" s="210" t="s">
        <v>79</v>
      </c>
      <c r="B93" s="210"/>
      <c r="C93" s="210"/>
      <c r="D93" s="210"/>
    </row>
    <row r="95" spans="1:5">
      <c r="A95" s="128">
        <v>2</v>
      </c>
      <c r="B95" s="215" t="s">
        <v>145</v>
      </c>
      <c r="C95" s="215"/>
      <c r="D95" s="128" t="s">
        <v>36</v>
      </c>
    </row>
    <row r="96" spans="1:5">
      <c r="A96" s="6" t="s">
        <v>43</v>
      </c>
      <c r="B96" s="216" t="s">
        <v>44</v>
      </c>
      <c r="C96" s="216"/>
      <c r="D96" s="25">
        <f>D50</f>
        <v>0</v>
      </c>
    </row>
    <row r="97" spans="1:5">
      <c r="A97" s="6" t="s">
        <v>50</v>
      </c>
      <c r="B97" s="216" t="s">
        <v>51</v>
      </c>
      <c r="C97" s="216"/>
      <c r="D97" s="26">
        <f>D68</f>
        <v>0</v>
      </c>
    </row>
    <row r="98" spans="1:5">
      <c r="A98" s="6" t="s">
        <v>61</v>
      </c>
      <c r="B98" s="216" t="s">
        <v>62</v>
      </c>
      <c r="C98" s="216"/>
      <c r="D98" s="26">
        <f>D83</f>
        <v>0</v>
      </c>
    </row>
    <row r="99" spans="1:5">
      <c r="A99" s="6" t="s">
        <v>77</v>
      </c>
      <c r="B99" s="216" t="s">
        <v>78</v>
      </c>
      <c r="C99" s="216"/>
      <c r="D99" s="26">
        <f>D90</f>
        <v>0</v>
      </c>
    </row>
    <row r="100" spans="1:5">
      <c r="A100" s="215" t="s">
        <v>38</v>
      </c>
      <c r="B100" s="215"/>
      <c r="C100" s="215"/>
      <c r="D100" s="10">
        <f>SUM(D96:D99)</f>
        <v>0</v>
      </c>
    </row>
    <row r="102" spans="1:5" ht="16.5" thickBot="1">
      <c r="E102" s="65"/>
    </row>
    <row r="103" spans="1:5" s="27" customFormat="1" ht="17.25" thickTop="1" thickBot="1">
      <c r="A103" s="222" t="s">
        <v>139</v>
      </c>
      <c r="B103" s="217"/>
      <c r="C103" s="12" t="s">
        <v>40</v>
      </c>
      <c r="D103" s="60">
        <f>D36</f>
        <v>0</v>
      </c>
      <c r="E103" s="62"/>
    </row>
    <row r="104" spans="1:5" s="27" customFormat="1" ht="17.25" thickTop="1" thickBot="1">
      <c r="A104" s="223"/>
      <c r="B104" s="218"/>
      <c r="C104" s="12" t="s">
        <v>87</v>
      </c>
      <c r="D104" s="60">
        <f>D50</f>
        <v>0</v>
      </c>
      <c r="E104" s="62"/>
    </row>
    <row r="105" spans="1:5" s="27" customFormat="1" ht="19.5" thickTop="1" thickBot="1">
      <c r="A105" s="218"/>
      <c r="B105" s="218"/>
      <c r="C105" s="13" t="s">
        <v>41</v>
      </c>
      <c r="D105" s="61">
        <f>SUM(D103:D104)</f>
        <v>0</v>
      </c>
      <c r="E105" s="62"/>
    </row>
    <row r="106" spans="1:5" ht="16.5" thickTop="1"/>
    <row r="107" spans="1:5">
      <c r="A107" s="210" t="s">
        <v>80</v>
      </c>
      <c r="B107" s="210"/>
      <c r="C107" s="210"/>
      <c r="D107" s="210"/>
    </row>
    <row r="109" spans="1:5">
      <c r="A109" s="128">
        <v>3</v>
      </c>
      <c r="B109" s="128" t="s">
        <v>81</v>
      </c>
      <c r="C109" s="128" t="s">
        <v>35</v>
      </c>
      <c r="D109" s="128" t="s">
        <v>36</v>
      </c>
    </row>
    <row r="110" spans="1:5">
      <c r="A110" s="6" t="s">
        <v>5</v>
      </c>
      <c r="B110" s="28" t="s">
        <v>82</v>
      </c>
      <c r="C110" s="19">
        <f>1/12*5.55%</f>
        <v>4.6249999999999998E-3</v>
      </c>
      <c r="D110" s="8">
        <f t="shared" ref="D110:D115" si="1">ROUND($D$105*C110,2)</f>
        <v>0</v>
      </c>
      <c r="E110" s="66"/>
    </row>
    <row r="111" spans="1:5">
      <c r="A111" s="7" t="s">
        <v>7</v>
      </c>
      <c r="B111" s="69" t="s">
        <v>83</v>
      </c>
      <c r="C111" s="70">
        <f>8%*C110</f>
        <v>3.6999999999999999E-4</v>
      </c>
      <c r="D111" s="15">
        <f t="shared" si="1"/>
        <v>0</v>
      </c>
      <c r="E111" s="67"/>
    </row>
    <row r="112" spans="1:5">
      <c r="A112" s="7" t="s">
        <v>9</v>
      </c>
      <c r="B112" s="69" t="s">
        <v>142</v>
      </c>
      <c r="C112" s="21">
        <f>(8%*40%*5.55%)</f>
        <v>1.776E-3</v>
      </c>
      <c r="D112" s="15">
        <f t="shared" si="1"/>
        <v>0</v>
      </c>
      <c r="E112" s="68"/>
    </row>
    <row r="113" spans="1:4">
      <c r="A113" s="7" t="s">
        <v>11</v>
      </c>
      <c r="B113" s="69" t="s">
        <v>84</v>
      </c>
      <c r="C113" s="21">
        <f>(1/30*7)/12</f>
        <v>1.9444444444444445E-2</v>
      </c>
      <c r="D113" s="15">
        <f t="shared" si="1"/>
        <v>0</v>
      </c>
    </row>
    <row r="114" spans="1:4">
      <c r="A114" s="7" t="s">
        <v>13</v>
      </c>
      <c r="B114" s="71" t="s">
        <v>85</v>
      </c>
      <c r="C114" s="21">
        <f>C68*C113</f>
        <v>6.5722222222222224E-3</v>
      </c>
      <c r="D114" s="15">
        <f t="shared" si="1"/>
        <v>0</v>
      </c>
    </row>
    <row r="115" spans="1:4">
      <c r="A115" s="7" t="s">
        <v>15</v>
      </c>
      <c r="B115" s="69" t="s">
        <v>143</v>
      </c>
      <c r="C115" s="21">
        <f>((0.08*0.4))</f>
        <v>3.2000000000000001E-2</v>
      </c>
      <c r="D115" s="15">
        <f t="shared" si="1"/>
        <v>0</v>
      </c>
    </row>
    <row r="116" spans="1:4">
      <c r="A116" s="224" t="s">
        <v>38</v>
      </c>
      <c r="B116" s="224"/>
      <c r="C116" s="224"/>
      <c r="D116" s="10">
        <f>SUM(D110:D115)</f>
        <v>0</v>
      </c>
    </row>
    <row r="117" spans="1:4">
      <c r="D117" s="30"/>
    </row>
    <row r="118" spans="1:4" ht="16.5" thickBot="1"/>
    <row r="119" spans="1:4" ht="17.25" thickTop="1" thickBot="1">
      <c r="A119" s="222" t="s">
        <v>138</v>
      </c>
      <c r="B119" s="225"/>
      <c r="C119" s="12" t="s">
        <v>86</v>
      </c>
      <c r="D119" s="61">
        <f>D36</f>
        <v>0</v>
      </c>
    </row>
    <row r="120" spans="1:4" ht="17.25" thickTop="1" thickBot="1">
      <c r="A120" s="223"/>
      <c r="B120" s="226"/>
      <c r="C120" s="12" t="s">
        <v>87</v>
      </c>
      <c r="D120" s="61">
        <f>D50</f>
        <v>0</v>
      </c>
    </row>
    <row r="121" spans="1:4" ht="17.25" thickTop="1" thickBot="1">
      <c r="A121" s="223"/>
      <c r="B121" s="226"/>
      <c r="C121" s="12" t="s">
        <v>88</v>
      </c>
      <c r="D121" s="61">
        <f>D83-D76-D79</f>
        <v>0</v>
      </c>
    </row>
    <row r="122" spans="1:4" ht="17.25" thickTop="1" thickBot="1">
      <c r="A122" s="223"/>
      <c r="B122" s="226"/>
      <c r="C122" s="12" t="s">
        <v>89</v>
      </c>
      <c r="D122" s="61">
        <f>D116</f>
        <v>0</v>
      </c>
    </row>
    <row r="123" spans="1:4" ht="19.5" thickTop="1" thickBot="1">
      <c r="A123" s="223"/>
      <c r="B123" s="226"/>
      <c r="C123" s="31" t="s">
        <v>90</v>
      </c>
      <c r="D123" s="61">
        <f>SUM(D119:D122)</f>
        <v>0</v>
      </c>
    </row>
    <row r="124" spans="1:4" ht="16.5" thickTop="1"/>
    <row r="125" spans="1:4">
      <c r="A125" s="210" t="s">
        <v>91</v>
      </c>
      <c r="B125" s="210"/>
      <c r="C125" s="210"/>
      <c r="D125" s="210"/>
    </row>
    <row r="126" spans="1:4">
      <c r="A126" s="2"/>
      <c r="B126" s="2"/>
      <c r="C126" s="2"/>
      <c r="D126" s="2"/>
    </row>
    <row r="127" spans="1:4">
      <c r="A127" s="219" t="s">
        <v>92</v>
      </c>
      <c r="B127" s="219"/>
      <c r="C127" s="219"/>
      <c r="D127" s="219"/>
    </row>
    <row r="129" spans="1:5">
      <c r="A129" s="128" t="s">
        <v>93</v>
      </c>
      <c r="B129" s="128" t="s">
        <v>94</v>
      </c>
      <c r="C129" s="128" t="s">
        <v>35</v>
      </c>
      <c r="D129" s="128" t="s">
        <v>36</v>
      </c>
    </row>
    <row r="130" spans="1:5">
      <c r="A130" s="6" t="s">
        <v>5</v>
      </c>
      <c r="B130" s="3" t="s">
        <v>95</v>
      </c>
      <c r="C130" s="33">
        <v>0</v>
      </c>
      <c r="D130" s="8">
        <f>ROUND(C130*$D$123,2)</f>
        <v>0</v>
      </c>
    </row>
    <row r="131" spans="1:5">
      <c r="A131" s="6" t="s">
        <v>7</v>
      </c>
      <c r="B131" s="3" t="s">
        <v>96</v>
      </c>
      <c r="C131" s="33">
        <f>ROUND(5.96/365,5)</f>
        <v>1.6330000000000001E-2</v>
      </c>
      <c r="D131" s="8">
        <f>ROUND(C131*$D$123,2)</f>
        <v>0</v>
      </c>
    </row>
    <row r="132" spans="1:5">
      <c r="A132" s="6" t="s">
        <v>9</v>
      </c>
      <c r="B132" s="3" t="s">
        <v>97</v>
      </c>
      <c r="C132" s="33">
        <f>(5/30)/12*0.015</f>
        <v>2.0833333333333332E-4</v>
      </c>
      <c r="D132" s="8">
        <f>ROUND(C132*$D$123,2)</f>
        <v>0</v>
      </c>
    </row>
    <row r="133" spans="1:5">
      <c r="A133" s="6" t="s">
        <v>11</v>
      </c>
      <c r="B133" s="3" t="s">
        <v>98</v>
      </c>
      <c r="C133" s="33">
        <f>15/30/12*8%</f>
        <v>3.3333333333333331E-3</v>
      </c>
      <c r="D133" s="8">
        <f>ROUND(C133*$D$123,2)</f>
        <v>0</v>
      </c>
    </row>
    <row r="134" spans="1:5">
      <c r="A134" s="6" t="s">
        <v>13</v>
      </c>
      <c r="B134" s="3" t="s">
        <v>99</v>
      </c>
      <c r="C134" s="32">
        <f>0.02*(4/12)/12</f>
        <v>5.5555555555555556E-4</v>
      </c>
      <c r="D134" s="8">
        <f>ROUND(C134*$D$123,2)</f>
        <v>0</v>
      </c>
    </row>
    <row r="135" spans="1:5" s="74" customFormat="1">
      <c r="A135" s="56" t="s">
        <v>15</v>
      </c>
      <c r="B135" s="52" t="s">
        <v>75</v>
      </c>
      <c r="C135" s="80"/>
      <c r="D135" s="57"/>
      <c r="E135" s="73"/>
    </row>
    <row r="136" spans="1:5" s="74" customFormat="1">
      <c r="A136" s="56"/>
      <c r="B136" s="52"/>
      <c r="C136" s="80"/>
      <c r="D136" s="57"/>
      <c r="E136" s="73"/>
    </row>
    <row r="137" spans="1:5">
      <c r="A137" s="215" t="s">
        <v>59</v>
      </c>
      <c r="B137" s="215"/>
      <c r="C137" s="34">
        <f>SUM(C130:C135)</f>
        <v>2.0427222222222225E-2</v>
      </c>
      <c r="D137" s="25">
        <f>SUM(D130:D136)</f>
        <v>0</v>
      </c>
    </row>
    <row r="138" spans="1:5">
      <c r="A138" s="35"/>
      <c r="B138" s="35"/>
      <c r="C138" s="36"/>
      <c r="D138" s="37"/>
    </row>
    <row r="139" spans="1:5">
      <c r="A139" s="219" t="s">
        <v>100</v>
      </c>
      <c r="B139" s="219"/>
      <c r="C139" s="219"/>
      <c r="D139" s="219"/>
    </row>
    <row r="141" spans="1:5">
      <c r="A141" s="128" t="s">
        <v>101</v>
      </c>
      <c r="B141" s="128" t="s">
        <v>134</v>
      </c>
      <c r="C141" s="128" t="s">
        <v>35</v>
      </c>
      <c r="D141" s="128" t="s">
        <v>36</v>
      </c>
    </row>
    <row r="142" spans="1:5">
      <c r="A142" s="38" t="s">
        <v>5</v>
      </c>
      <c r="B142" s="38" t="s">
        <v>134</v>
      </c>
      <c r="C142" s="39">
        <f>C137*C68</f>
        <v>6.9044011111111126E-3</v>
      </c>
      <c r="D142" s="40">
        <f>ROUND(C142*D123,2)</f>
        <v>0</v>
      </c>
    </row>
    <row r="143" spans="1:5">
      <c r="A143" s="215" t="s">
        <v>59</v>
      </c>
      <c r="B143" s="215"/>
      <c r="C143" s="215"/>
      <c r="D143" s="25">
        <f>D142</f>
        <v>0</v>
      </c>
    </row>
    <row r="144" spans="1:5">
      <c r="A144" s="35"/>
      <c r="B144" s="35"/>
      <c r="C144" s="36"/>
      <c r="D144" s="37"/>
    </row>
    <row r="145" spans="1:4">
      <c r="A145" s="210" t="s">
        <v>102</v>
      </c>
      <c r="B145" s="210"/>
      <c r="C145" s="210"/>
      <c r="D145" s="210"/>
    </row>
    <row r="147" spans="1:4">
      <c r="A147" s="128">
        <v>4</v>
      </c>
      <c r="B147" s="215" t="s">
        <v>103</v>
      </c>
      <c r="C147" s="215"/>
      <c r="D147" s="128" t="s">
        <v>36</v>
      </c>
    </row>
    <row r="148" spans="1:4">
      <c r="A148" s="6" t="s">
        <v>93</v>
      </c>
      <c r="B148" s="216" t="str">
        <f>B129</f>
        <v>Substituto nas Ausências Legais</v>
      </c>
      <c r="C148" s="216"/>
      <c r="D148" s="25">
        <f>D137</f>
        <v>0</v>
      </c>
    </row>
    <row r="149" spans="1:4">
      <c r="A149" s="6" t="s">
        <v>101</v>
      </c>
      <c r="B149" s="216" t="str">
        <f>B141</f>
        <v>Incidencia do Submódulo 2.2 sobre o Substituto nas Ausências Legais</v>
      </c>
      <c r="C149" s="216"/>
      <c r="D149" s="26">
        <f>D143</f>
        <v>0</v>
      </c>
    </row>
    <row r="150" spans="1:4">
      <c r="A150" s="215" t="s">
        <v>38</v>
      </c>
      <c r="B150" s="215"/>
      <c r="C150" s="215"/>
      <c r="D150" s="10">
        <f>SUM(D148:D149)</f>
        <v>0</v>
      </c>
    </row>
    <row r="151" spans="1:4">
      <c r="A151" s="35"/>
      <c r="B151" s="35"/>
      <c r="C151" s="36"/>
      <c r="D151" s="37"/>
    </row>
    <row r="152" spans="1:4" ht="16.5" thickBot="1"/>
    <row r="153" spans="1:4" ht="16.5" thickTop="1">
      <c r="A153" s="222" t="s">
        <v>137</v>
      </c>
      <c r="B153" s="222"/>
      <c r="C153" s="222"/>
      <c r="D153" s="225"/>
    </row>
    <row r="154" spans="1:4" ht="29.25" customHeight="1">
      <c r="A154" s="223"/>
      <c r="B154" s="223"/>
      <c r="C154" s="223"/>
      <c r="D154" s="226"/>
    </row>
    <row r="156" spans="1:4">
      <c r="A156" s="210" t="s">
        <v>104</v>
      </c>
      <c r="B156" s="210"/>
      <c r="C156" s="210"/>
      <c r="D156" s="210"/>
    </row>
    <row r="158" spans="1:4">
      <c r="A158" s="128">
        <v>5</v>
      </c>
      <c r="B158" s="215" t="s">
        <v>105</v>
      </c>
      <c r="C158" s="215"/>
      <c r="D158" s="128" t="s">
        <v>36</v>
      </c>
    </row>
    <row r="159" spans="1:4">
      <c r="A159" s="6" t="s">
        <v>5</v>
      </c>
      <c r="B159" s="216" t="s">
        <v>106</v>
      </c>
      <c r="C159" s="216"/>
      <c r="D159" s="58">
        <f>SUM('UNIFORME JARDINAGEM'!I14)</f>
        <v>0</v>
      </c>
    </row>
    <row r="160" spans="1:4">
      <c r="A160" s="6" t="s">
        <v>7</v>
      </c>
      <c r="B160" s="216" t="s">
        <v>107</v>
      </c>
      <c r="C160" s="216"/>
      <c r="D160" s="58">
        <f>SUM('MATERIAL JARDINAGEM'!E9:F9,'MATERIAL JARDINAGEM'!E21:F21)</f>
        <v>0</v>
      </c>
    </row>
    <row r="161" spans="1:4">
      <c r="A161" s="6" t="s">
        <v>9</v>
      </c>
      <c r="B161" s="216" t="s">
        <v>108</v>
      </c>
      <c r="C161" s="216"/>
      <c r="D161" s="58">
        <f>SUM('EQUIPAMENTO JARDINAGEM'!E20:F20)</f>
        <v>0</v>
      </c>
    </row>
    <row r="162" spans="1:4">
      <c r="A162" s="56" t="s">
        <v>11</v>
      </c>
      <c r="B162" s="221" t="s">
        <v>75</v>
      </c>
      <c r="C162" s="221"/>
      <c r="D162" s="58"/>
    </row>
    <row r="163" spans="1:4">
      <c r="A163" s="56"/>
      <c r="B163" s="228"/>
      <c r="C163" s="229"/>
      <c r="D163" s="58"/>
    </row>
    <row r="164" spans="1:4">
      <c r="A164" s="215" t="s">
        <v>59</v>
      </c>
      <c r="B164" s="215"/>
      <c r="C164" s="215"/>
      <c r="D164" s="72">
        <f>SUM(D159:D163)</f>
        <v>0</v>
      </c>
    </row>
    <row r="166" spans="1:4" ht="16.5" thickBot="1"/>
    <row r="167" spans="1:4" ht="17.25" thickTop="1" thickBot="1">
      <c r="A167" s="230" t="s">
        <v>136</v>
      </c>
      <c r="B167" s="231"/>
      <c r="C167" s="12" t="s">
        <v>86</v>
      </c>
      <c r="D167" s="61">
        <f>D36</f>
        <v>0</v>
      </c>
    </row>
    <row r="168" spans="1:4" ht="17.25" thickTop="1" thickBot="1">
      <c r="A168" s="232"/>
      <c r="B168" s="233"/>
      <c r="C168" s="12" t="s">
        <v>109</v>
      </c>
      <c r="D168" s="61">
        <f>D100</f>
        <v>0</v>
      </c>
    </row>
    <row r="169" spans="1:4" ht="17.25" thickTop="1" thickBot="1">
      <c r="A169" s="232"/>
      <c r="B169" s="233"/>
      <c r="C169" s="12" t="s">
        <v>89</v>
      </c>
      <c r="D169" s="61">
        <f>D116</f>
        <v>0</v>
      </c>
    </row>
    <row r="170" spans="1:4" ht="17.25" thickTop="1" thickBot="1">
      <c r="A170" s="232"/>
      <c r="B170" s="233"/>
      <c r="C170" s="12" t="s">
        <v>110</v>
      </c>
      <c r="D170" s="61">
        <f>D150</f>
        <v>0</v>
      </c>
    </row>
    <row r="171" spans="1:4" ht="17.25" thickTop="1" thickBot="1">
      <c r="A171" s="232"/>
      <c r="B171" s="233"/>
      <c r="C171" s="12" t="s">
        <v>111</v>
      </c>
      <c r="D171" s="61">
        <f>D164</f>
        <v>0</v>
      </c>
    </row>
    <row r="172" spans="1:4" ht="19.5" thickTop="1" thickBot="1">
      <c r="A172" s="234"/>
      <c r="B172" s="235"/>
      <c r="C172" s="31" t="s">
        <v>90</v>
      </c>
      <c r="D172" s="61">
        <f>SUM(D167:D171)</f>
        <v>0</v>
      </c>
    </row>
    <row r="173" spans="1:4" ht="17.25" thickTop="1" thickBot="1">
      <c r="A173" s="231" t="s">
        <v>135</v>
      </c>
      <c r="B173" s="236"/>
      <c r="C173" s="12" t="s">
        <v>86</v>
      </c>
      <c r="D173" s="61">
        <f>D42</f>
        <v>0</v>
      </c>
    </row>
    <row r="174" spans="1:4" ht="17.25" thickTop="1" thickBot="1">
      <c r="A174" s="233"/>
      <c r="B174" s="237"/>
      <c r="C174" s="12" t="s">
        <v>109</v>
      </c>
      <c r="D174" s="61">
        <f>D168</f>
        <v>0</v>
      </c>
    </row>
    <row r="175" spans="1:4" ht="17.25" thickTop="1" thickBot="1">
      <c r="A175" s="233"/>
      <c r="B175" s="237"/>
      <c r="C175" s="12" t="s">
        <v>89</v>
      </c>
      <c r="D175" s="61">
        <f>D169</f>
        <v>0</v>
      </c>
    </row>
    <row r="176" spans="1:4" ht="17.25" thickTop="1" thickBot="1">
      <c r="A176" s="233"/>
      <c r="B176" s="237"/>
      <c r="C176" s="12" t="s">
        <v>110</v>
      </c>
      <c r="D176" s="61">
        <f>D170</f>
        <v>0</v>
      </c>
    </row>
    <row r="177" spans="1:5" ht="17.25" thickTop="1" thickBot="1">
      <c r="A177" s="233"/>
      <c r="B177" s="237"/>
      <c r="C177" s="12" t="s">
        <v>111</v>
      </c>
      <c r="D177" s="61">
        <f>D171</f>
        <v>0</v>
      </c>
    </row>
    <row r="178" spans="1:5" ht="24" thickTop="1" thickBot="1">
      <c r="A178" s="233"/>
      <c r="B178" s="237"/>
      <c r="C178" s="41" t="s">
        <v>112</v>
      </c>
      <c r="D178" s="61">
        <f>D184</f>
        <v>0</v>
      </c>
    </row>
    <row r="179" spans="1:5" ht="19.5" thickTop="1" thickBot="1">
      <c r="A179" s="233"/>
      <c r="B179" s="237"/>
      <c r="C179" s="31" t="s">
        <v>90</v>
      </c>
      <c r="D179" s="42">
        <f>SUM(D173:D178)</f>
        <v>0</v>
      </c>
    </row>
    <row r="180" spans="1:5" ht="16.5" thickTop="1"/>
    <row r="181" spans="1:5">
      <c r="A181" s="210" t="s">
        <v>113</v>
      </c>
      <c r="B181" s="210"/>
      <c r="C181" s="210"/>
      <c r="D181" s="210"/>
    </row>
    <row r="183" spans="1:5">
      <c r="A183" s="128">
        <v>6</v>
      </c>
      <c r="B183" s="128" t="s">
        <v>114</v>
      </c>
      <c r="C183" s="128" t="s">
        <v>35</v>
      </c>
      <c r="D183" s="128" t="s">
        <v>36</v>
      </c>
    </row>
    <row r="184" spans="1:5">
      <c r="A184" s="43" t="s">
        <v>5</v>
      </c>
      <c r="B184" s="44" t="s">
        <v>115</v>
      </c>
      <c r="C184" s="76">
        <v>0</v>
      </c>
      <c r="D184" s="81">
        <f>IF(C184&gt;5%,"PERCENTUAL MÁXIMO ULTRAPASSADO",ROUND(+D172*C184,2))</f>
        <v>0</v>
      </c>
    </row>
    <row r="185" spans="1:5" ht="32.25" customHeight="1">
      <c r="A185" s="43" t="s">
        <v>7</v>
      </c>
      <c r="B185" s="44" t="s">
        <v>116</v>
      </c>
      <c r="C185" s="76">
        <v>0</v>
      </c>
      <c r="D185" s="81">
        <f>IF(C185&gt;6.79%,"PERCENTUAL MÁXIMO ULTRAPASSADO)",ROUND(C185*(D179),2))</f>
        <v>0</v>
      </c>
    </row>
    <row r="186" spans="1:5">
      <c r="A186" s="238" t="s">
        <v>117</v>
      </c>
      <c r="B186" s="238"/>
      <c r="C186" s="238"/>
      <c r="D186" s="45">
        <f>D172+D184+D185</f>
        <v>0</v>
      </c>
    </row>
    <row r="187" spans="1:5">
      <c r="A187" s="238" t="s">
        <v>118</v>
      </c>
      <c r="B187" s="238"/>
      <c r="C187" s="238"/>
      <c r="D187" s="45">
        <f>ROUND(D186/(1-C195),2)</f>
        <v>0</v>
      </c>
    </row>
    <row r="188" spans="1:5">
      <c r="A188" s="43" t="s">
        <v>9</v>
      </c>
      <c r="B188" s="239" t="s">
        <v>119</v>
      </c>
      <c r="C188" s="239"/>
      <c r="D188" s="239"/>
    </row>
    <row r="189" spans="1:5">
      <c r="A189" s="44"/>
      <c r="B189" s="227" t="s">
        <v>120</v>
      </c>
      <c r="C189" s="227"/>
      <c r="D189" s="227"/>
      <c r="E189" s="66"/>
    </row>
    <row r="190" spans="1:5">
      <c r="A190" s="44"/>
      <c r="B190" s="46" t="s">
        <v>121</v>
      </c>
      <c r="C190" s="77">
        <v>0</v>
      </c>
      <c r="D190" s="15">
        <f>ROUND($D$187*C190,2)</f>
        <v>0</v>
      </c>
    </row>
    <row r="191" spans="1:5">
      <c r="A191" s="44"/>
      <c r="B191" s="46" t="s">
        <v>122</v>
      </c>
      <c r="C191" s="77">
        <v>0</v>
      </c>
      <c r="D191" s="15">
        <f>ROUND($D$187*C191,2)</f>
        <v>0</v>
      </c>
    </row>
    <row r="192" spans="1:5">
      <c r="A192" s="44"/>
      <c r="B192" s="227" t="s">
        <v>123</v>
      </c>
      <c r="C192" s="227"/>
      <c r="D192" s="227"/>
    </row>
    <row r="193" spans="1:4">
      <c r="A193" s="44"/>
      <c r="B193" s="227" t="s">
        <v>124</v>
      </c>
      <c r="C193" s="227"/>
      <c r="D193" s="227"/>
    </row>
    <row r="194" spans="1:4">
      <c r="A194" s="44"/>
      <c r="B194" s="46" t="s">
        <v>125</v>
      </c>
      <c r="C194" s="78">
        <v>0</v>
      </c>
      <c r="D194" s="15">
        <f>ROUND($D$187*C194,2)</f>
        <v>0</v>
      </c>
    </row>
    <row r="195" spans="1:4">
      <c r="A195" s="44"/>
      <c r="B195" s="47" t="s">
        <v>126</v>
      </c>
      <c r="C195" s="48">
        <f>C190+C191+C194</f>
        <v>0</v>
      </c>
      <c r="D195" s="49">
        <f>D190+D191+D194</f>
        <v>0</v>
      </c>
    </row>
    <row r="196" spans="1:4">
      <c r="A196" s="240" t="s">
        <v>38</v>
      </c>
      <c r="B196" s="240"/>
      <c r="C196" s="240"/>
      <c r="D196" s="49">
        <f>D195+D185+D184</f>
        <v>0</v>
      </c>
    </row>
    <row r="200" spans="1:4">
      <c r="A200" s="210" t="s">
        <v>127</v>
      </c>
      <c r="B200" s="210"/>
      <c r="C200" s="210"/>
      <c r="D200" s="210"/>
    </row>
    <row r="202" spans="1:4">
      <c r="A202" s="215" t="s">
        <v>128</v>
      </c>
      <c r="B202" s="215"/>
      <c r="C202" s="215"/>
      <c r="D202" s="128" t="s">
        <v>36</v>
      </c>
    </row>
    <row r="203" spans="1:4">
      <c r="A203" s="128" t="s">
        <v>5</v>
      </c>
      <c r="B203" s="216" t="s">
        <v>32</v>
      </c>
      <c r="C203" s="216"/>
      <c r="D203" s="25">
        <f>D36</f>
        <v>0</v>
      </c>
    </row>
    <row r="204" spans="1:4">
      <c r="A204" s="128" t="s">
        <v>7</v>
      </c>
      <c r="B204" s="216" t="s">
        <v>129</v>
      </c>
      <c r="C204" s="216"/>
      <c r="D204" s="25">
        <f>D100</f>
        <v>0</v>
      </c>
    </row>
    <row r="205" spans="1:4">
      <c r="A205" s="128" t="s">
        <v>9</v>
      </c>
      <c r="B205" s="216" t="s">
        <v>80</v>
      </c>
      <c r="C205" s="216"/>
      <c r="D205" s="25">
        <f>D116</f>
        <v>0</v>
      </c>
    </row>
    <row r="206" spans="1:4">
      <c r="A206" s="128" t="s">
        <v>11</v>
      </c>
      <c r="B206" s="216" t="s">
        <v>91</v>
      </c>
      <c r="C206" s="216"/>
      <c r="D206" s="25">
        <f>D170</f>
        <v>0</v>
      </c>
    </row>
    <row r="207" spans="1:4">
      <c r="A207" s="128" t="s">
        <v>13</v>
      </c>
      <c r="B207" s="216" t="s">
        <v>104</v>
      </c>
      <c r="C207" s="216"/>
      <c r="D207" s="25">
        <f>D164</f>
        <v>0</v>
      </c>
    </row>
    <row r="208" spans="1:4">
      <c r="A208" s="215" t="s">
        <v>130</v>
      </c>
      <c r="B208" s="215"/>
      <c r="C208" s="215"/>
      <c r="D208" s="29">
        <f>SUM(D203:D207)</f>
        <v>0</v>
      </c>
    </row>
    <row r="209" spans="1:4">
      <c r="A209" s="128" t="s">
        <v>15</v>
      </c>
      <c r="B209" s="216" t="s">
        <v>131</v>
      </c>
      <c r="C209" s="216"/>
      <c r="D209" s="25">
        <f>D196</f>
        <v>0</v>
      </c>
    </row>
    <row r="210" spans="1:4">
      <c r="A210" s="215" t="s">
        <v>132</v>
      </c>
      <c r="B210" s="215"/>
      <c r="C210" s="215"/>
      <c r="D210" s="29">
        <f>ROUND(D208+D209,2)</f>
        <v>0</v>
      </c>
    </row>
    <row r="212" spans="1:4">
      <c r="D212" s="50"/>
    </row>
  </sheetData>
  <sheetProtection algorithmName="SHA-512" hashValue="5Ai3xruTWsBsdwH3BbH/fgQwCjRhbOqu/FVTkE5efqapgfjYU73VQYdx2tihB9s+0InUsG9Dm4IfF+lNGNySlg==" saltValue="s9KKka5piFskiAlSCTyG0g==" spinCount="100000" sheet="1" objects="1" scenarios="1" insertRows="0"/>
  <mergeCells count="96">
    <mergeCell ref="A210:C210"/>
    <mergeCell ref="B193:D193"/>
    <mergeCell ref="A196:C196"/>
    <mergeCell ref="A200:D200"/>
    <mergeCell ref="A202:C202"/>
    <mergeCell ref="B203:C203"/>
    <mergeCell ref="B204:C204"/>
    <mergeCell ref="B205:C205"/>
    <mergeCell ref="B206:C206"/>
    <mergeCell ref="B207:C207"/>
    <mergeCell ref="A208:C208"/>
    <mergeCell ref="B209:C209"/>
    <mergeCell ref="B192:D192"/>
    <mergeCell ref="B161:C161"/>
    <mergeCell ref="B162:C162"/>
    <mergeCell ref="B163:C163"/>
    <mergeCell ref="A164:C164"/>
    <mergeCell ref="A167:B172"/>
    <mergeCell ref="A173:B179"/>
    <mergeCell ref="A181:D181"/>
    <mergeCell ref="A186:C186"/>
    <mergeCell ref="A187:C187"/>
    <mergeCell ref="B188:D188"/>
    <mergeCell ref="B189:D189"/>
    <mergeCell ref="B160:C160"/>
    <mergeCell ref="A139:D139"/>
    <mergeCell ref="A143:C143"/>
    <mergeCell ref="A145:D145"/>
    <mergeCell ref="B147:C147"/>
    <mergeCell ref="B148:C148"/>
    <mergeCell ref="B149:C149"/>
    <mergeCell ref="A150:C150"/>
    <mergeCell ref="A153:D154"/>
    <mergeCell ref="A156:D156"/>
    <mergeCell ref="B158:C158"/>
    <mergeCell ref="B159:C159"/>
    <mergeCell ref="A137:B137"/>
    <mergeCell ref="B96:C96"/>
    <mergeCell ref="B97:C97"/>
    <mergeCell ref="B98:C98"/>
    <mergeCell ref="B99:C99"/>
    <mergeCell ref="A100:C100"/>
    <mergeCell ref="A103:B105"/>
    <mergeCell ref="A107:D107"/>
    <mergeCell ref="A116:C116"/>
    <mergeCell ref="A119:B123"/>
    <mergeCell ref="A125:D125"/>
    <mergeCell ref="A127:D127"/>
    <mergeCell ref="B95:C95"/>
    <mergeCell ref="B78:C78"/>
    <mergeCell ref="B79:C79"/>
    <mergeCell ref="B80:C80"/>
    <mergeCell ref="B81:C81"/>
    <mergeCell ref="B82:C82"/>
    <mergeCell ref="A83:C83"/>
    <mergeCell ref="A86:D86"/>
    <mergeCell ref="B88:C88"/>
    <mergeCell ref="B89:C89"/>
    <mergeCell ref="A90:C90"/>
    <mergeCell ref="A93:D93"/>
    <mergeCell ref="B77:C77"/>
    <mergeCell ref="A41:B42"/>
    <mergeCell ref="A44:D44"/>
    <mergeCell ref="A50:C50"/>
    <mergeCell ref="A53:B55"/>
    <mergeCell ref="A57:D57"/>
    <mergeCell ref="A68:B68"/>
    <mergeCell ref="A71:D71"/>
    <mergeCell ref="B73:C73"/>
    <mergeCell ref="B74:C74"/>
    <mergeCell ref="B75:C75"/>
    <mergeCell ref="B76:C76"/>
    <mergeCell ref="A39:D39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A28:D28"/>
    <mergeCell ref="A36:B36"/>
    <mergeCell ref="C16:D16"/>
    <mergeCell ref="A1:E1"/>
    <mergeCell ref="A2:D2"/>
    <mergeCell ref="A4:D4"/>
    <mergeCell ref="A6:D6"/>
    <mergeCell ref="A8:D8"/>
    <mergeCell ref="A9:D9"/>
    <mergeCell ref="A10:D10"/>
    <mergeCell ref="A11:D11"/>
    <mergeCell ref="C13:D13"/>
    <mergeCell ref="C14:D14"/>
    <mergeCell ref="C15:D15"/>
  </mergeCells>
  <pageMargins left="0.51181102362204722" right="0.51181102362204722" top="0.78740157480314965" bottom="0.78740157480314965" header="0.31496062992125984" footer="0.31496062992125984"/>
  <pageSetup paperSize="9" scale="65" orientation="portrait" r:id="rId1"/>
  <rowBreaks count="3" manualBreakCount="3">
    <brk id="69" max="3" man="1"/>
    <brk id="137" max="3" man="1"/>
    <brk id="197" max="3" man="1"/>
  </rowBreaks>
  <colBreaks count="1" manualBreakCount="1">
    <brk id="4" min="7" max="192" man="1"/>
  </col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workbookViewId="0">
      <selection activeCell="A13" sqref="A13:H13"/>
    </sheetView>
  </sheetViews>
  <sheetFormatPr defaultRowHeight="15"/>
  <cols>
    <col min="5" max="5" width="31.42578125" customWidth="1"/>
    <col min="6" max="6" width="22.140625" bestFit="1" customWidth="1"/>
    <col min="7" max="7" width="11.140625" bestFit="1" customWidth="1"/>
    <col min="8" max="8" width="14.42578125" bestFit="1" customWidth="1"/>
    <col min="9" max="9" width="15.85546875" bestFit="1" customWidth="1"/>
  </cols>
  <sheetData>
    <row r="1" spans="1:9">
      <c r="A1" s="131"/>
      <c r="B1" s="131"/>
      <c r="C1" s="131"/>
      <c r="D1" s="131"/>
      <c r="E1" s="131"/>
      <c r="F1" s="131"/>
      <c r="G1" s="131"/>
      <c r="H1" s="131"/>
      <c r="I1" s="131"/>
    </row>
    <row r="2" spans="1:9" ht="15.75">
      <c r="A2" s="247" t="s">
        <v>295</v>
      </c>
      <c r="B2" s="263"/>
      <c r="C2" s="263"/>
      <c r="D2" s="263"/>
      <c r="E2" s="263"/>
      <c r="F2" s="263"/>
      <c r="G2" s="263"/>
      <c r="H2" s="263"/>
      <c r="I2" s="264"/>
    </row>
    <row r="3" spans="1:9" ht="15.75">
      <c r="A3" s="130" t="s">
        <v>160</v>
      </c>
      <c r="B3" s="250" t="s">
        <v>161</v>
      </c>
      <c r="C3" s="250"/>
      <c r="D3" s="250"/>
      <c r="E3" s="250"/>
      <c r="F3" s="130" t="s">
        <v>270</v>
      </c>
      <c r="G3" s="86" t="s">
        <v>296</v>
      </c>
      <c r="H3" s="87" t="s">
        <v>162</v>
      </c>
      <c r="I3" s="87" t="s">
        <v>163</v>
      </c>
    </row>
    <row r="4" spans="1:9" ht="33" customHeight="1">
      <c r="A4" s="132">
        <v>1</v>
      </c>
      <c r="B4" s="324" t="s">
        <v>297</v>
      </c>
      <c r="C4" s="325"/>
      <c r="D4" s="325"/>
      <c r="E4" s="326"/>
      <c r="F4" s="133" t="s">
        <v>164</v>
      </c>
      <c r="G4" s="134">
        <v>4</v>
      </c>
      <c r="H4" s="159">
        <v>0</v>
      </c>
      <c r="I4" s="159">
        <f t="shared" ref="I4:I12" si="0">G4*H4</f>
        <v>0</v>
      </c>
    </row>
    <row r="5" spans="1:9" ht="20.25" customHeight="1">
      <c r="A5" s="132">
        <v>2</v>
      </c>
      <c r="B5" s="324" t="s">
        <v>298</v>
      </c>
      <c r="C5" s="322"/>
      <c r="D5" s="322"/>
      <c r="E5" s="323"/>
      <c r="F5" s="133" t="s">
        <v>164</v>
      </c>
      <c r="G5" s="134">
        <v>4</v>
      </c>
      <c r="H5" s="159">
        <v>0</v>
      </c>
      <c r="I5" s="159">
        <f t="shared" si="0"/>
        <v>0</v>
      </c>
    </row>
    <row r="6" spans="1:9" ht="30" customHeight="1">
      <c r="A6" s="132">
        <v>3</v>
      </c>
      <c r="B6" s="324" t="s">
        <v>299</v>
      </c>
      <c r="C6" s="325"/>
      <c r="D6" s="325"/>
      <c r="E6" s="326"/>
      <c r="F6" s="133" t="s">
        <v>165</v>
      </c>
      <c r="G6" s="134">
        <v>2</v>
      </c>
      <c r="H6" s="159">
        <v>0</v>
      </c>
      <c r="I6" s="159">
        <f t="shared" si="0"/>
        <v>0</v>
      </c>
    </row>
    <row r="7" spans="1:9" ht="21" customHeight="1">
      <c r="A7" s="132">
        <v>4</v>
      </c>
      <c r="B7" s="321" t="s">
        <v>300</v>
      </c>
      <c r="C7" s="322"/>
      <c r="D7" s="322"/>
      <c r="E7" s="323"/>
      <c r="F7" s="135" t="s">
        <v>165</v>
      </c>
      <c r="G7" s="134">
        <v>4</v>
      </c>
      <c r="H7" s="159">
        <v>0</v>
      </c>
      <c r="I7" s="159">
        <f t="shared" si="0"/>
        <v>0</v>
      </c>
    </row>
    <row r="8" spans="1:9" ht="35.25" customHeight="1">
      <c r="A8" s="132">
        <v>5</v>
      </c>
      <c r="B8" s="324" t="s">
        <v>301</v>
      </c>
      <c r="C8" s="325"/>
      <c r="D8" s="325"/>
      <c r="E8" s="326"/>
      <c r="F8" s="135" t="s">
        <v>164</v>
      </c>
      <c r="G8" s="134">
        <v>1</v>
      </c>
      <c r="H8" s="159">
        <v>0</v>
      </c>
      <c r="I8" s="159">
        <f t="shared" si="0"/>
        <v>0</v>
      </c>
    </row>
    <row r="9" spans="1:9" ht="33" customHeight="1">
      <c r="A9" s="88">
        <v>6</v>
      </c>
      <c r="B9" s="251" t="s">
        <v>302</v>
      </c>
      <c r="C9" s="327"/>
      <c r="D9" s="327"/>
      <c r="E9" s="327"/>
      <c r="F9" s="133" t="s">
        <v>164</v>
      </c>
      <c r="G9" s="134">
        <v>4</v>
      </c>
      <c r="H9" s="145">
        <v>0</v>
      </c>
      <c r="I9" s="159">
        <f t="shared" si="0"/>
        <v>0</v>
      </c>
    </row>
    <row r="10" spans="1:9" ht="21" customHeight="1">
      <c r="A10" s="88">
        <v>7</v>
      </c>
      <c r="B10" s="328" t="s">
        <v>303</v>
      </c>
      <c r="C10" s="242"/>
      <c r="D10" s="242"/>
      <c r="E10" s="243"/>
      <c r="F10" s="135" t="s">
        <v>164</v>
      </c>
      <c r="G10" s="134">
        <v>4</v>
      </c>
      <c r="H10" s="145">
        <v>0</v>
      </c>
      <c r="I10" s="159">
        <f t="shared" si="0"/>
        <v>0</v>
      </c>
    </row>
    <row r="11" spans="1:9" ht="20.25" customHeight="1">
      <c r="A11" s="88">
        <v>8</v>
      </c>
      <c r="B11" s="241" t="s">
        <v>304</v>
      </c>
      <c r="C11" s="329"/>
      <c r="D11" s="329"/>
      <c r="E11" s="330"/>
      <c r="F11" s="136" t="s">
        <v>164</v>
      </c>
      <c r="G11" s="134">
        <v>12</v>
      </c>
      <c r="H11" s="145">
        <v>0</v>
      </c>
      <c r="I11" s="159">
        <f t="shared" si="0"/>
        <v>0</v>
      </c>
    </row>
    <row r="12" spans="1:9" ht="18.75" customHeight="1">
      <c r="A12" s="88">
        <v>9</v>
      </c>
      <c r="B12" s="328" t="s">
        <v>305</v>
      </c>
      <c r="C12" s="242"/>
      <c r="D12" s="242"/>
      <c r="E12" s="243"/>
      <c r="F12" s="135" t="s">
        <v>164</v>
      </c>
      <c r="G12" s="134">
        <v>4</v>
      </c>
      <c r="H12" s="145">
        <v>0</v>
      </c>
      <c r="I12" s="159">
        <f t="shared" si="0"/>
        <v>0</v>
      </c>
    </row>
    <row r="13" spans="1:9" ht="15.75">
      <c r="A13" s="244" t="s">
        <v>166</v>
      </c>
      <c r="B13" s="245"/>
      <c r="C13" s="245"/>
      <c r="D13" s="245"/>
      <c r="E13" s="245"/>
      <c r="F13" s="245"/>
      <c r="G13" s="245"/>
      <c r="H13" s="246"/>
      <c r="I13" s="160">
        <f>SUM(I4:I12)</f>
        <v>0</v>
      </c>
    </row>
    <row r="14" spans="1:9" ht="15.75">
      <c r="A14" s="244" t="s">
        <v>167</v>
      </c>
      <c r="B14" s="245"/>
      <c r="C14" s="245"/>
      <c r="D14" s="245"/>
      <c r="E14" s="245"/>
      <c r="F14" s="245"/>
      <c r="G14" s="245"/>
      <c r="H14" s="246"/>
      <c r="I14" s="160">
        <f>(I13/12)*1.1131</f>
        <v>0</v>
      </c>
    </row>
  </sheetData>
  <mergeCells count="13">
    <mergeCell ref="A14:H14"/>
    <mergeCell ref="B8:E8"/>
    <mergeCell ref="B9:E9"/>
    <mergeCell ref="B10:E10"/>
    <mergeCell ref="B11:E11"/>
    <mergeCell ref="B12:E12"/>
    <mergeCell ref="A13:H13"/>
    <mergeCell ref="B7:E7"/>
    <mergeCell ref="A2:I2"/>
    <mergeCell ref="B3:E3"/>
    <mergeCell ref="B4:E4"/>
    <mergeCell ref="B5:E5"/>
    <mergeCell ref="B6:E6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topLeftCell="A25" workbookViewId="0">
      <selection activeCell="A19" sqref="A19:E19"/>
    </sheetView>
  </sheetViews>
  <sheetFormatPr defaultRowHeight="15"/>
  <cols>
    <col min="1" max="1" width="44.85546875" customWidth="1"/>
    <col min="2" max="2" width="17.42578125" customWidth="1"/>
    <col min="4" max="4" width="5.5703125" customWidth="1"/>
    <col min="5" max="5" width="13.42578125" customWidth="1"/>
    <col min="6" max="6" width="12.42578125" customWidth="1"/>
    <col min="8" max="8" width="13.28515625" bestFit="1" customWidth="1"/>
  </cols>
  <sheetData>
    <row r="1" spans="1:8">
      <c r="A1" s="131"/>
      <c r="B1" s="131"/>
      <c r="C1" s="131"/>
      <c r="D1" s="131"/>
      <c r="E1" s="131"/>
      <c r="F1" s="131"/>
    </row>
    <row r="2" spans="1:8" ht="49.5" customHeight="1">
      <c r="A2" s="92" t="s">
        <v>306</v>
      </c>
      <c r="B2" s="163" t="s">
        <v>174</v>
      </c>
      <c r="C2" s="333" t="s">
        <v>307</v>
      </c>
      <c r="D2" s="334"/>
      <c r="E2" s="163" t="s">
        <v>308</v>
      </c>
      <c r="F2" s="164" t="s">
        <v>309</v>
      </c>
    </row>
    <row r="3" spans="1:8" ht="21" customHeight="1">
      <c r="A3" s="114" t="s">
        <v>310</v>
      </c>
      <c r="B3" s="137" t="s">
        <v>181</v>
      </c>
      <c r="C3" s="335">
        <v>10.36</v>
      </c>
      <c r="D3" s="336"/>
      <c r="E3" s="161">
        <v>0</v>
      </c>
      <c r="F3" s="161">
        <f>E3*C3</f>
        <v>0</v>
      </c>
    </row>
    <row r="4" spans="1:8" ht="19.5" customHeight="1">
      <c r="A4" s="102" t="s">
        <v>311</v>
      </c>
      <c r="B4" s="107" t="s">
        <v>312</v>
      </c>
      <c r="C4" s="331">
        <v>25</v>
      </c>
      <c r="D4" s="332"/>
      <c r="E4" s="153">
        <v>0</v>
      </c>
      <c r="F4" s="161">
        <f t="shared" ref="F4:F6" si="0">E4*C4</f>
        <v>0</v>
      </c>
    </row>
    <row r="5" spans="1:8" ht="20.25" customHeight="1">
      <c r="A5" s="102" t="s">
        <v>313</v>
      </c>
      <c r="B5" s="107" t="s">
        <v>312</v>
      </c>
      <c r="C5" s="331">
        <v>2.5</v>
      </c>
      <c r="D5" s="332"/>
      <c r="E5" s="153">
        <v>0</v>
      </c>
      <c r="F5" s="161">
        <f>E5*C5</f>
        <v>0</v>
      </c>
    </row>
    <row r="6" spans="1:8" ht="18.75" customHeight="1">
      <c r="A6" s="97" t="s">
        <v>314</v>
      </c>
      <c r="B6" s="138" t="s">
        <v>312</v>
      </c>
      <c r="C6" s="331">
        <v>6</v>
      </c>
      <c r="D6" s="332"/>
      <c r="E6" s="153">
        <v>0</v>
      </c>
      <c r="F6" s="161">
        <f t="shared" si="0"/>
        <v>0</v>
      </c>
    </row>
    <row r="7" spans="1:8" ht="15.75">
      <c r="A7" s="275" t="s">
        <v>177</v>
      </c>
      <c r="B7" s="276"/>
      <c r="C7" s="276"/>
      <c r="D7" s="276"/>
      <c r="E7" s="277"/>
      <c r="F7" s="157">
        <f>SUM(F3:F6)</f>
        <v>0</v>
      </c>
    </row>
    <row r="8" spans="1:8" ht="15.75">
      <c r="A8" s="337" t="s">
        <v>315</v>
      </c>
      <c r="B8" s="338"/>
      <c r="C8" s="338"/>
      <c r="D8" s="339"/>
      <c r="E8" s="285">
        <v>241</v>
      </c>
      <c r="F8" s="286"/>
    </row>
    <row r="9" spans="1:8" ht="15.75">
      <c r="A9" s="340" t="s">
        <v>316</v>
      </c>
      <c r="B9" s="341"/>
      <c r="C9" s="341"/>
      <c r="D9" s="342"/>
      <c r="E9" s="343">
        <f>(F7/E8)*1.1131</f>
        <v>0</v>
      </c>
      <c r="F9" s="344"/>
      <c r="H9" s="203"/>
    </row>
    <row r="10" spans="1:8">
      <c r="A10" s="131"/>
      <c r="B10" s="131"/>
      <c r="C10" s="131"/>
      <c r="D10" s="131"/>
      <c r="E10" s="131"/>
      <c r="F10" s="131"/>
    </row>
    <row r="11" spans="1:8">
      <c r="A11" s="131"/>
      <c r="B11" s="131"/>
      <c r="C11" s="131"/>
      <c r="D11" s="131"/>
      <c r="E11" s="131"/>
      <c r="F11" s="131"/>
    </row>
    <row r="12" spans="1:8">
      <c r="A12" s="131"/>
      <c r="B12" s="131"/>
      <c r="C12" s="131"/>
      <c r="D12" s="131"/>
      <c r="E12" s="131"/>
      <c r="F12" s="131"/>
    </row>
    <row r="13" spans="1:8" ht="51" customHeight="1">
      <c r="A13" s="92" t="s">
        <v>317</v>
      </c>
      <c r="B13" s="163" t="s">
        <v>174</v>
      </c>
      <c r="C13" s="333" t="s">
        <v>307</v>
      </c>
      <c r="D13" s="334"/>
      <c r="E13" s="163" t="s">
        <v>308</v>
      </c>
      <c r="F13" s="164" t="s">
        <v>309</v>
      </c>
    </row>
    <row r="14" spans="1:8" ht="21.75" customHeight="1">
      <c r="A14" s="97" t="s">
        <v>318</v>
      </c>
      <c r="B14" s="104" t="s">
        <v>164</v>
      </c>
      <c r="C14" s="331">
        <v>2</v>
      </c>
      <c r="D14" s="332"/>
      <c r="E14" s="146">
        <v>0</v>
      </c>
      <c r="F14" s="153">
        <f>E14*C14</f>
        <v>0</v>
      </c>
    </row>
    <row r="15" spans="1:8" ht="21" customHeight="1">
      <c r="A15" s="97" t="s">
        <v>319</v>
      </c>
      <c r="B15" s="104" t="s">
        <v>164</v>
      </c>
      <c r="C15" s="331">
        <v>1.84</v>
      </c>
      <c r="D15" s="332"/>
      <c r="E15" s="146">
        <v>0</v>
      </c>
      <c r="F15" s="153">
        <f t="shared" ref="F15:F18" si="1">E15*C15</f>
        <v>0</v>
      </c>
    </row>
    <row r="16" spans="1:8" ht="19.5" customHeight="1">
      <c r="A16" s="97" t="s">
        <v>320</v>
      </c>
      <c r="B16" s="104" t="s">
        <v>321</v>
      </c>
      <c r="C16" s="331">
        <v>0.5</v>
      </c>
      <c r="D16" s="332"/>
      <c r="E16" s="146">
        <v>0</v>
      </c>
      <c r="F16" s="153">
        <f t="shared" si="1"/>
        <v>0</v>
      </c>
    </row>
    <row r="17" spans="1:6" ht="21" customHeight="1">
      <c r="A17" s="94" t="s">
        <v>322</v>
      </c>
      <c r="B17" s="104" t="s">
        <v>164</v>
      </c>
      <c r="C17" s="331">
        <v>1.67</v>
      </c>
      <c r="D17" s="332"/>
      <c r="E17" s="146">
        <v>0</v>
      </c>
      <c r="F17" s="153">
        <f t="shared" si="1"/>
        <v>0</v>
      </c>
    </row>
    <row r="18" spans="1:6" ht="21" customHeight="1">
      <c r="A18" s="97" t="s">
        <v>323</v>
      </c>
      <c r="B18" s="104" t="s">
        <v>164</v>
      </c>
      <c r="C18" s="331">
        <v>0.67</v>
      </c>
      <c r="D18" s="332"/>
      <c r="E18" s="147">
        <v>0</v>
      </c>
      <c r="F18" s="153">
        <f t="shared" si="1"/>
        <v>0</v>
      </c>
    </row>
    <row r="19" spans="1:6" ht="15.75">
      <c r="A19" s="345" t="s">
        <v>177</v>
      </c>
      <c r="B19" s="346"/>
      <c r="C19" s="346"/>
      <c r="D19" s="346"/>
      <c r="E19" s="347"/>
      <c r="F19" s="162">
        <f>SUM(F14:F18)</f>
        <v>0</v>
      </c>
    </row>
    <row r="20" spans="1:6" ht="15.75">
      <c r="A20" s="337" t="s">
        <v>315</v>
      </c>
      <c r="B20" s="338"/>
      <c r="C20" s="338"/>
      <c r="D20" s="339"/>
      <c r="E20" s="285">
        <v>241</v>
      </c>
      <c r="F20" s="286"/>
    </row>
    <row r="21" spans="1:6" ht="15.75">
      <c r="A21" s="340" t="s">
        <v>316</v>
      </c>
      <c r="B21" s="341"/>
      <c r="C21" s="341"/>
      <c r="D21" s="342"/>
      <c r="E21" s="343">
        <f>(F19/E20)*1.1131</f>
        <v>0</v>
      </c>
      <c r="F21" s="344"/>
    </row>
  </sheetData>
  <mergeCells count="21">
    <mergeCell ref="A21:D21"/>
    <mergeCell ref="E21:F21"/>
    <mergeCell ref="C15:D15"/>
    <mergeCell ref="C16:D16"/>
    <mergeCell ref="C17:D17"/>
    <mergeCell ref="C18:D18"/>
    <mergeCell ref="A19:E19"/>
    <mergeCell ref="A20:D20"/>
    <mergeCell ref="E20:F20"/>
    <mergeCell ref="C14:D14"/>
    <mergeCell ref="C2:D2"/>
    <mergeCell ref="C3:D3"/>
    <mergeCell ref="C4:D4"/>
    <mergeCell ref="C5:D5"/>
    <mergeCell ref="C6:D6"/>
    <mergeCell ref="A7:E7"/>
    <mergeCell ref="A8:D8"/>
    <mergeCell ref="E8:F8"/>
    <mergeCell ref="A9:D9"/>
    <mergeCell ref="E9:F9"/>
    <mergeCell ref="C13:D13"/>
  </mergeCells>
  <pageMargins left="0.511811024" right="0.511811024" top="0.78740157499999996" bottom="0.78740157499999996" header="0.31496062000000002" footer="0.31496062000000002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0"/>
  <sheetViews>
    <sheetView workbookViewId="0">
      <selection activeCell="A16" sqref="A16:E16"/>
    </sheetView>
  </sheetViews>
  <sheetFormatPr defaultRowHeight="15"/>
  <cols>
    <col min="1" max="1" width="51.42578125" customWidth="1"/>
    <col min="2" max="2" width="17.42578125" customWidth="1"/>
    <col min="5" max="6" width="13.5703125" bestFit="1" customWidth="1"/>
  </cols>
  <sheetData>
    <row r="2" spans="1:6" ht="47.25">
      <c r="A2" s="164" t="s">
        <v>324</v>
      </c>
      <c r="B2" s="163" t="s">
        <v>174</v>
      </c>
      <c r="C2" s="333" t="s">
        <v>325</v>
      </c>
      <c r="D2" s="334"/>
      <c r="E2" s="163" t="s">
        <v>326</v>
      </c>
      <c r="F2" s="163" t="s">
        <v>327</v>
      </c>
    </row>
    <row r="3" spans="1:6" ht="18" customHeight="1">
      <c r="A3" s="97" t="s">
        <v>328</v>
      </c>
      <c r="B3" s="139" t="s">
        <v>164</v>
      </c>
      <c r="C3" s="350">
        <v>2</v>
      </c>
      <c r="D3" s="351"/>
      <c r="E3" s="146">
        <v>0</v>
      </c>
      <c r="F3" s="146">
        <f>E3*C3</f>
        <v>0</v>
      </c>
    </row>
    <row r="4" spans="1:6" ht="18.75" customHeight="1">
      <c r="A4" s="114" t="s">
        <v>329</v>
      </c>
      <c r="B4" s="140" t="s">
        <v>164</v>
      </c>
      <c r="C4" s="348">
        <v>0.5</v>
      </c>
      <c r="D4" s="349"/>
      <c r="E4" s="156">
        <v>0</v>
      </c>
      <c r="F4" s="146">
        <f t="shared" ref="F4:F15" si="0">E4*C4</f>
        <v>0</v>
      </c>
    </row>
    <row r="5" spans="1:6" ht="19.5" customHeight="1">
      <c r="A5" s="141" t="s">
        <v>330</v>
      </c>
      <c r="B5" s="140" t="s">
        <v>164</v>
      </c>
      <c r="C5" s="348">
        <v>0.05</v>
      </c>
      <c r="D5" s="349"/>
      <c r="E5" s="156">
        <v>0</v>
      </c>
      <c r="F5" s="146">
        <f t="shared" si="0"/>
        <v>0</v>
      </c>
    </row>
    <row r="6" spans="1:6" ht="18" customHeight="1">
      <c r="A6" s="141" t="s">
        <v>331</v>
      </c>
      <c r="B6" s="140" t="s">
        <v>164</v>
      </c>
      <c r="C6" s="348">
        <v>0.35</v>
      </c>
      <c r="D6" s="349"/>
      <c r="E6" s="156">
        <v>0</v>
      </c>
      <c r="F6" s="146">
        <f t="shared" si="0"/>
        <v>0</v>
      </c>
    </row>
    <row r="7" spans="1:6" ht="18" customHeight="1">
      <c r="A7" s="141" t="s">
        <v>332</v>
      </c>
      <c r="B7" s="140" t="s">
        <v>164</v>
      </c>
      <c r="C7" s="348">
        <v>0.67</v>
      </c>
      <c r="D7" s="349"/>
      <c r="E7" s="156">
        <v>0</v>
      </c>
      <c r="F7" s="146">
        <f t="shared" si="0"/>
        <v>0</v>
      </c>
    </row>
    <row r="8" spans="1:6" ht="17.25" customHeight="1">
      <c r="A8" s="114" t="s">
        <v>333</v>
      </c>
      <c r="B8" s="140" t="s">
        <v>164</v>
      </c>
      <c r="C8" s="348">
        <v>0.33</v>
      </c>
      <c r="D8" s="349"/>
      <c r="E8" s="156">
        <v>0</v>
      </c>
      <c r="F8" s="146">
        <f t="shared" si="0"/>
        <v>0</v>
      </c>
    </row>
    <row r="9" spans="1:6" ht="16.5" customHeight="1">
      <c r="A9" s="114" t="s">
        <v>334</v>
      </c>
      <c r="B9" s="140" t="s">
        <v>164</v>
      </c>
      <c r="C9" s="348">
        <v>0.33</v>
      </c>
      <c r="D9" s="349"/>
      <c r="E9" s="156">
        <v>0</v>
      </c>
      <c r="F9" s="146">
        <f t="shared" si="0"/>
        <v>0</v>
      </c>
    </row>
    <row r="10" spans="1:6" ht="18" customHeight="1">
      <c r="A10" s="114" t="s">
        <v>335</v>
      </c>
      <c r="B10" s="140" t="s">
        <v>164</v>
      </c>
      <c r="C10" s="348">
        <v>0.27</v>
      </c>
      <c r="D10" s="349"/>
      <c r="E10" s="156">
        <v>0</v>
      </c>
      <c r="F10" s="146">
        <f t="shared" si="0"/>
        <v>0</v>
      </c>
    </row>
    <row r="11" spans="1:6" ht="17.25" customHeight="1">
      <c r="A11" s="142" t="s">
        <v>336</v>
      </c>
      <c r="B11" s="140" t="s">
        <v>164</v>
      </c>
      <c r="C11" s="348">
        <v>0.27</v>
      </c>
      <c r="D11" s="349"/>
      <c r="E11" s="165">
        <v>0</v>
      </c>
      <c r="F11" s="146">
        <f t="shared" si="0"/>
        <v>0</v>
      </c>
    </row>
    <row r="12" spans="1:6" ht="17.25" customHeight="1">
      <c r="A12" s="114" t="s">
        <v>337</v>
      </c>
      <c r="B12" s="140" t="s">
        <v>164</v>
      </c>
      <c r="C12" s="348">
        <v>0.37</v>
      </c>
      <c r="D12" s="349"/>
      <c r="E12" s="156">
        <v>0</v>
      </c>
      <c r="F12" s="146">
        <f t="shared" si="0"/>
        <v>0</v>
      </c>
    </row>
    <row r="13" spans="1:6" ht="17.25" customHeight="1">
      <c r="A13" s="114" t="s">
        <v>338</v>
      </c>
      <c r="B13" s="140" t="s">
        <v>164</v>
      </c>
      <c r="C13" s="348">
        <v>0.67</v>
      </c>
      <c r="D13" s="349"/>
      <c r="E13" s="156">
        <v>0</v>
      </c>
      <c r="F13" s="146">
        <f t="shared" si="0"/>
        <v>0</v>
      </c>
    </row>
    <row r="14" spans="1:6" ht="17.25" customHeight="1">
      <c r="A14" s="114" t="s">
        <v>339</v>
      </c>
      <c r="B14" s="140" t="s">
        <v>164</v>
      </c>
      <c r="C14" s="348">
        <v>0.57999999999999996</v>
      </c>
      <c r="D14" s="349"/>
      <c r="E14" s="156">
        <v>0</v>
      </c>
      <c r="F14" s="146">
        <f t="shared" si="0"/>
        <v>0</v>
      </c>
    </row>
    <row r="15" spans="1:6" ht="18.75" customHeight="1">
      <c r="A15" s="94" t="s">
        <v>340</v>
      </c>
      <c r="B15" s="140" t="s">
        <v>164</v>
      </c>
      <c r="C15" s="350">
        <v>0.87</v>
      </c>
      <c r="D15" s="351"/>
      <c r="E15" s="146">
        <v>0</v>
      </c>
      <c r="F15" s="146">
        <f t="shared" si="0"/>
        <v>0</v>
      </c>
    </row>
    <row r="16" spans="1:6" ht="15.75">
      <c r="A16" s="309"/>
      <c r="B16" s="310"/>
      <c r="C16" s="310"/>
      <c r="D16" s="310"/>
      <c r="E16" s="310"/>
      <c r="F16" s="143"/>
    </row>
    <row r="17" spans="1:6" ht="15.75">
      <c r="A17" s="300" t="s">
        <v>238</v>
      </c>
      <c r="B17" s="301"/>
      <c r="C17" s="301"/>
      <c r="D17" s="301"/>
      <c r="E17" s="301"/>
      <c r="F17" s="155">
        <f>SUM(F3:F16)</f>
        <v>0</v>
      </c>
    </row>
    <row r="18" spans="1:6">
      <c r="A18" s="352" t="s">
        <v>341</v>
      </c>
      <c r="B18" s="352"/>
      <c r="C18" s="352"/>
      <c r="D18" s="166">
        <v>5.0000000000000001E-3</v>
      </c>
      <c r="E18" s="353">
        <f>F17*D18</f>
        <v>0</v>
      </c>
      <c r="F18" s="353"/>
    </row>
    <row r="19" spans="1:6">
      <c r="A19" s="352" t="s">
        <v>342</v>
      </c>
      <c r="B19" s="352"/>
      <c r="C19" s="352"/>
      <c r="D19" s="166">
        <f>0.8/96</f>
        <v>8.3333333333333332E-3</v>
      </c>
      <c r="E19" s="353">
        <f>F17*D19</f>
        <v>0</v>
      </c>
      <c r="F19" s="353"/>
    </row>
    <row r="20" spans="1:6">
      <c r="A20" s="352" t="s">
        <v>343</v>
      </c>
      <c r="B20" s="352"/>
      <c r="C20" s="352"/>
      <c r="D20" s="352"/>
      <c r="E20" s="354">
        <f>SUM(E18:E19)*1.1131</f>
        <v>0</v>
      </c>
      <c r="F20" s="354"/>
    </row>
  </sheetData>
  <mergeCells count="22">
    <mergeCell ref="A19:C19"/>
    <mergeCell ref="E19:F19"/>
    <mergeCell ref="A20:D20"/>
    <mergeCell ref="E20:F20"/>
    <mergeCell ref="C14:D14"/>
    <mergeCell ref="C15:D15"/>
    <mergeCell ref="A16:E16"/>
    <mergeCell ref="A17:E17"/>
    <mergeCell ref="A18:C18"/>
    <mergeCell ref="E18:F18"/>
    <mergeCell ref="C13:D13"/>
    <mergeCell ref="C2:D2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12:D12"/>
  </mergeCells>
  <pageMargins left="0.511811024" right="0.511811024" top="0.78740157499999996" bottom="0.78740157499999996" header="0.31496062000000002" footer="0.31496062000000002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workbookViewId="0">
      <selection activeCell="B8" sqref="B8"/>
    </sheetView>
  </sheetViews>
  <sheetFormatPr defaultRowHeight="15"/>
  <cols>
    <col min="1" max="1" width="9.28515625" bestFit="1" customWidth="1"/>
    <col min="2" max="2" width="38.28515625" customWidth="1"/>
    <col min="3" max="3" width="10.5703125" customWidth="1"/>
    <col min="4" max="4" width="11" customWidth="1"/>
    <col min="5" max="5" width="9.42578125" customWidth="1"/>
    <col min="6" max="8" width="15" bestFit="1" customWidth="1"/>
    <col min="9" max="9" width="9.28515625" bestFit="1" customWidth="1"/>
    <col min="10" max="10" width="19.28515625" customWidth="1"/>
    <col min="11" max="11" width="22" customWidth="1"/>
  </cols>
  <sheetData>
    <row r="1" spans="1:11" ht="22.5" customHeight="1" thickBot="1">
      <c r="A1" s="361" t="s">
        <v>271</v>
      </c>
      <c r="B1" s="362"/>
      <c r="C1" s="362"/>
      <c r="D1" s="362"/>
      <c r="E1" s="362"/>
      <c r="F1" s="362"/>
      <c r="G1" s="362"/>
      <c r="H1" s="362"/>
      <c r="I1" s="362"/>
      <c r="J1" s="362"/>
      <c r="K1" s="363"/>
    </row>
    <row r="2" spans="1:11" ht="16.5" thickBot="1">
      <c r="A2" s="167" t="s">
        <v>5</v>
      </c>
      <c r="B2" s="168" t="s">
        <v>7</v>
      </c>
      <c r="C2" s="168" t="s">
        <v>9</v>
      </c>
      <c r="D2" s="168" t="s">
        <v>11</v>
      </c>
      <c r="E2" s="168" t="s">
        <v>13</v>
      </c>
      <c r="F2" s="168" t="s">
        <v>15</v>
      </c>
      <c r="G2" s="168" t="s">
        <v>17</v>
      </c>
      <c r="H2" s="168" t="s">
        <v>19</v>
      </c>
      <c r="I2" s="168" t="s">
        <v>21</v>
      </c>
      <c r="J2" s="168" t="s">
        <v>23</v>
      </c>
      <c r="K2" s="169" t="s">
        <v>25</v>
      </c>
    </row>
    <row r="3" spans="1:11" ht="41.25" customHeight="1">
      <c r="A3" s="364" t="s">
        <v>272</v>
      </c>
      <c r="B3" s="366" t="s">
        <v>273</v>
      </c>
      <c r="C3" s="368" t="s">
        <v>274</v>
      </c>
      <c r="D3" s="368" t="s">
        <v>275</v>
      </c>
      <c r="E3" s="370" t="s">
        <v>276</v>
      </c>
      <c r="F3" s="370" t="s">
        <v>277</v>
      </c>
      <c r="G3" s="199" t="s">
        <v>278</v>
      </c>
      <c r="H3" s="199" t="s">
        <v>355</v>
      </c>
      <c r="I3" s="370" t="s">
        <v>279</v>
      </c>
      <c r="J3" s="199" t="s">
        <v>363</v>
      </c>
      <c r="K3" s="200" t="s">
        <v>364</v>
      </c>
    </row>
    <row r="4" spans="1:11" ht="45.75" thickBot="1">
      <c r="A4" s="365"/>
      <c r="B4" s="367"/>
      <c r="C4" s="369"/>
      <c r="D4" s="369"/>
      <c r="E4" s="371"/>
      <c r="F4" s="371"/>
      <c r="G4" s="170" t="s">
        <v>280</v>
      </c>
      <c r="H4" s="171" t="s">
        <v>281</v>
      </c>
      <c r="I4" s="371"/>
      <c r="J4" s="170" t="s">
        <v>282</v>
      </c>
      <c r="K4" s="172" t="s">
        <v>283</v>
      </c>
    </row>
    <row r="5" spans="1:11" ht="89.25" customHeight="1">
      <c r="A5" s="173">
        <v>1095390</v>
      </c>
      <c r="B5" s="174" t="s">
        <v>356</v>
      </c>
      <c r="C5" s="175" t="s">
        <v>284</v>
      </c>
      <c r="D5" s="176" t="s">
        <v>285</v>
      </c>
      <c r="E5" s="177">
        <v>1</v>
      </c>
      <c r="F5" s="178">
        <f>ENCARREGADO!D210</f>
        <v>0</v>
      </c>
      <c r="G5" s="178">
        <f>F5*E5</f>
        <v>0</v>
      </c>
      <c r="H5" s="178">
        <f>G5*E5</f>
        <v>0</v>
      </c>
      <c r="I5" s="179">
        <v>20</v>
      </c>
      <c r="J5" s="180">
        <f>I5*H5</f>
        <v>0</v>
      </c>
      <c r="K5" s="181">
        <f>J5*24</f>
        <v>0</v>
      </c>
    </row>
    <row r="6" spans="1:11" ht="81" customHeight="1">
      <c r="A6" s="182">
        <v>1095385</v>
      </c>
      <c r="B6" s="183" t="s">
        <v>357</v>
      </c>
      <c r="C6" s="184" t="s">
        <v>284</v>
      </c>
      <c r="D6" s="185" t="s">
        <v>285</v>
      </c>
      <c r="E6" s="186">
        <v>1</v>
      </c>
      <c r="F6" s="187">
        <f>'SERV. LIMP. 40H'!D210</f>
        <v>0</v>
      </c>
      <c r="G6" s="187">
        <f t="shared" ref="G6:G11" si="0">F6*E6</f>
        <v>0</v>
      </c>
      <c r="H6" s="187">
        <f t="shared" ref="H6:H11" si="1">G6*E6</f>
        <v>0</v>
      </c>
      <c r="I6" s="188">
        <v>646</v>
      </c>
      <c r="J6" s="189">
        <f t="shared" ref="J6:J11" si="2">I6*H6</f>
        <v>0</v>
      </c>
      <c r="K6" s="190">
        <f t="shared" ref="K6:K10" si="3">J6*24</f>
        <v>0</v>
      </c>
    </row>
    <row r="7" spans="1:11" ht="81" customHeight="1">
      <c r="A7" s="182">
        <v>1095384</v>
      </c>
      <c r="B7" s="183" t="s">
        <v>358</v>
      </c>
      <c r="C7" s="184" t="s">
        <v>284</v>
      </c>
      <c r="D7" s="185" t="s">
        <v>286</v>
      </c>
      <c r="E7" s="186">
        <v>1</v>
      </c>
      <c r="F7" s="187">
        <f>'SERV. LIMP. 30H'!D210</f>
        <v>0</v>
      </c>
      <c r="G7" s="187">
        <f t="shared" si="0"/>
        <v>0</v>
      </c>
      <c r="H7" s="187">
        <f t="shared" si="1"/>
        <v>0</v>
      </c>
      <c r="I7" s="188">
        <v>88</v>
      </c>
      <c r="J7" s="189">
        <f t="shared" si="2"/>
        <v>0</v>
      </c>
      <c r="K7" s="190">
        <f t="shared" si="3"/>
        <v>0</v>
      </c>
    </row>
    <row r="8" spans="1:11" ht="87" customHeight="1">
      <c r="A8" s="182">
        <v>1095387</v>
      </c>
      <c r="B8" s="183" t="s">
        <v>359</v>
      </c>
      <c r="C8" s="184" t="s">
        <v>284</v>
      </c>
      <c r="D8" s="185" t="s">
        <v>285</v>
      </c>
      <c r="E8" s="186">
        <v>1</v>
      </c>
      <c r="F8" s="187">
        <f>'JARDINEIRO 40H'!D210</f>
        <v>0</v>
      </c>
      <c r="G8" s="187">
        <f t="shared" si="0"/>
        <v>0</v>
      </c>
      <c r="H8" s="187">
        <f t="shared" si="1"/>
        <v>0</v>
      </c>
      <c r="I8" s="188">
        <v>126</v>
      </c>
      <c r="J8" s="189">
        <f t="shared" si="2"/>
        <v>0</v>
      </c>
      <c r="K8" s="190">
        <f t="shared" si="3"/>
        <v>0</v>
      </c>
    </row>
    <row r="9" spans="1:11" ht="82.5" customHeight="1">
      <c r="A9" s="182">
        <v>1095386</v>
      </c>
      <c r="B9" s="183" t="s">
        <v>360</v>
      </c>
      <c r="C9" s="184" t="s">
        <v>284</v>
      </c>
      <c r="D9" s="185" t="s">
        <v>286</v>
      </c>
      <c r="E9" s="186">
        <v>1</v>
      </c>
      <c r="F9" s="187">
        <f>'JARDINEIRO 30H'!D210</f>
        <v>0</v>
      </c>
      <c r="G9" s="187">
        <f t="shared" si="0"/>
        <v>0</v>
      </c>
      <c r="H9" s="187">
        <f t="shared" si="1"/>
        <v>0</v>
      </c>
      <c r="I9" s="188">
        <v>15</v>
      </c>
      <c r="J9" s="189">
        <f t="shared" si="2"/>
        <v>0</v>
      </c>
      <c r="K9" s="190">
        <f t="shared" si="3"/>
        <v>0</v>
      </c>
    </row>
    <row r="10" spans="1:11" ht="84.75" customHeight="1">
      <c r="A10" s="182">
        <v>1095389</v>
      </c>
      <c r="B10" s="183" t="s">
        <v>361</v>
      </c>
      <c r="C10" s="184" t="s">
        <v>284</v>
      </c>
      <c r="D10" s="185" t="s">
        <v>285</v>
      </c>
      <c r="E10" s="186">
        <v>1</v>
      </c>
      <c r="F10" s="187">
        <f>'AUX. JARDINEIRO 40H '!D210</f>
        <v>0</v>
      </c>
      <c r="G10" s="187">
        <f t="shared" si="0"/>
        <v>0</v>
      </c>
      <c r="H10" s="187">
        <f t="shared" si="1"/>
        <v>0</v>
      </c>
      <c r="I10" s="188">
        <v>88</v>
      </c>
      <c r="J10" s="187">
        <f t="shared" si="2"/>
        <v>0</v>
      </c>
      <c r="K10" s="190">
        <f t="shared" si="3"/>
        <v>0</v>
      </c>
    </row>
    <row r="11" spans="1:11" ht="84" customHeight="1" thickBot="1">
      <c r="A11" s="191">
        <v>1095388</v>
      </c>
      <c r="B11" s="192" t="s">
        <v>362</v>
      </c>
      <c r="C11" s="193" t="s">
        <v>284</v>
      </c>
      <c r="D11" s="194" t="s">
        <v>286</v>
      </c>
      <c r="E11" s="195">
        <v>1</v>
      </c>
      <c r="F11" s="189">
        <f>'AUX. JARDINEIRO 30H'!D210</f>
        <v>0</v>
      </c>
      <c r="G11" s="189">
        <f t="shared" si="0"/>
        <v>0</v>
      </c>
      <c r="H11" s="189">
        <f t="shared" si="1"/>
        <v>0</v>
      </c>
      <c r="I11" s="196">
        <v>12</v>
      </c>
      <c r="J11" s="189">
        <f t="shared" si="2"/>
        <v>0</v>
      </c>
      <c r="K11" s="197">
        <f>J11*24</f>
        <v>0</v>
      </c>
    </row>
    <row r="12" spans="1:11" ht="34.5" thickBot="1">
      <c r="A12" s="355"/>
      <c r="B12" s="356"/>
      <c r="C12" s="357"/>
      <c r="D12" s="358" t="s">
        <v>41</v>
      </c>
      <c r="E12" s="359"/>
      <c r="F12" s="359"/>
      <c r="G12" s="359"/>
      <c r="H12" s="360"/>
      <c r="I12" s="202">
        <f>SUM(I5:I11)</f>
        <v>995</v>
      </c>
      <c r="J12" s="201">
        <f>SUM(J5:J11)</f>
        <v>0</v>
      </c>
      <c r="K12" s="201">
        <f>SUM(K5:K11)</f>
        <v>0</v>
      </c>
    </row>
    <row r="13" spans="1:11">
      <c r="A13" s="198"/>
      <c r="B13" s="198"/>
      <c r="C13" s="198"/>
      <c r="D13" s="198"/>
      <c r="E13" s="198"/>
      <c r="F13" s="198"/>
      <c r="G13" s="198"/>
      <c r="H13" s="198"/>
      <c r="I13" s="198"/>
      <c r="J13" s="198"/>
      <c r="K13" s="198"/>
    </row>
    <row r="14" spans="1:11">
      <c r="A14" s="198"/>
      <c r="B14" s="198"/>
      <c r="C14" s="198"/>
      <c r="D14" s="198"/>
      <c r="E14" s="198"/>
      <c r="F14" s="198"/>
      <c r="G14" s="198"/>
      <c r="H14" s="198"/>
      <c r="I14" s="198"/>
      <c r="J14" s="198"/>
      <c r="K14" s="198"/>
    </row>
    <row r="15" spans="1:11">
      <c r="A15" s="198"/>
      <c r="B15" s="198"/>
      <c r="C15" s="198"/>
      <c r="D15" s="198"/>
      <c r="E15" s="198"/>
      <c r="F15" s="198"/>
      <c r="G15" s="198"/>
      <c r="H15" s="198"/>
      <c r="I15" s="198"/>
      <c r="J15" s="198"/>
      <c r="K15" s="198"/>
    </row>
    <row r="16" spans="1:11">
      <c r="A16" s="198"/>
      <c r="B16" s="198"/>
      <c r="C16" s="198"/>
      <c r="D16" s="198"/>
      <c r="E16" s="198"/>
      <c r="F16" s="198"/>
      <c r="G16" s="198"/>
      <c r="H16" s="198"/>
      <c r="I16" s="198"/>
      <c r="J16" s="198"/>
      <c r="K16" s="198"/>
    </row>
    <row r="17" spans="1:11">
      <c r="A17" s="198"/>
      <c r="B17" s="198"/>
      <c r="C17" s="198"/>
      <c r="D17" s="198"/>
      <c r="E17" s="198"/>
      <c r="F17" s="198"/>
      <c r="G17" s="198"/>
      <c r="H17" s="198"/>
      <c r="I17" s="198"/>
      <c r="J17" s="198"/>
      <c r="K17" s="198"/>
    </row>
    <row r="18" spans="1:11">
      <c r="A18" s="198"/>
      <c r="B18" s="198"/>
      <c r="C18" s="198"/>
      <c r="D18" s="198"/>
      <c r="E18" s="198"/>
      <c r="F18" s="198"/>
      <c r="G18" s="198"/>
      <c r="H18" s="198"/>
      <c r="I18" s="198"/>
      <c r="J18" s="198"/>
      <c r="K18" s="198"/>
    </row>
  </sheetData>
  <mergeCells count="10">
    <mergeCell ref="A12:C12"/>
    <mergeCell ref="D12:H12"/>
    <mergeCell ref="A1:K1"/>
    <mergeCell ref="A3:A4"/>
    <mergeCell ref="B3:B4"/>
    <mergeCell ref="C3:C4"/>
    <mergeCell ref="D3:D4"/>
    <mergeCell ref="E3:E4"/>
    <mergeCell ref="F3:F4"/>
    <mergeCell ref="I3:I4"/>
  </mergeCells>
  <pageMargins left="0.511811024" right="0.511811024" top="0.78740157499999996" bottom="0.78740157499999996" header="0.31496062000000002" footer="0.31496062000000002"/>
  <pageSetup paperSize="9" scale="6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15</vt:i4>
      </vt:variant>
      <vt:variant>
        <vt:lpstr>Intervalos nomeados</vt:lpstr>
      </vt:variant>
      <vt:variant>
        <vt:i4>7</vt:i4>
      </vt:variant>
    </vt:vector>
  </HeadingPairs>
  <TitlesOfParts>
    <vt:vector size="22" baseType="lpstr">
      <vt:lpstr>ENCARREGADO</vt:lpstr>
      <vt:lpstr>UNIFORME ENCARREGADO</vt:lpstr>
      <vt:lpstr>SERV. LIMP. 40H</vt:lpstr>
      <vt:lpstr>SERV. LIMP. 30H</vt:lpstr>
      <vt:lpstr>UNIFORME SERVENTE</vt:lpstr>
      <vt:lpstr>MATERIAL DE LIMPEZA SERVENTE</vt:lpstr>
      <vt:lpstr>EQUIPAMENTO SERVENTE</vt:lpstr>
      <vt:lpstr>JARDINEIRO 40H</vt:lpstr>
      <vt:lpstr>JARDINEIRO 30H</vt:lpstr>
      <vt:lpstr>AUX. JARDINEIRO 40H </vt:lpstr>
      <vt:lpstr>AUX. JARDINEIRO 30H</vt:lpstr>
      <vt:lpstr>UNIFORME JARDINAGEM</vt:lpstr>
      <vt:lpstr>MATERIAL JARDINAGEM</vt:lpstr>
      <vt:lpstr>EQUIPAMENTO JARDINAGEM</vt:lpstr>
      <vt:lpstr>RESUMO CUSTO</vt:lpstr>
      <vt:lpstr>'AUX. JARDINEIRO 30H'!Area_de_impressao</vt:lpstr>
      <vt:lpstr>'AUX. JARDINEIRO 40H '!Area_de_impressao</vt:lpstr>
      <vt:lpstr>ENCARREGADO!Area_de_impressao</vt:lpstr>
      <vt:lpstr>'JARDINEIRO 30H'!Area_de_impressao</vt:lpstr>
      <vt:lpstr>'JARDINEIRO 40H'!Area_de_impressao</vt:lpstr>
      <vt:lpstr>'SERV. LIMP. 30H'!Area_de_impressao</vt:lpstr>
      <vt:lpstr>'SERV. LIMP. 40H'!Area_de_impressao</vt:lpstr>
    </vt:vector>
  </TitlesOfParts>
  <Company>SEGES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Wellington Caninja Soares Ferreira</dc:creator>
  <cp:lastModifiedBy>Laura Fernanda Paula Pires de Andrade</cp:lastModifiedBy>
  <cp:lastPrinted>2024-05-23T18:24:38Z</cp:lastPrinted>
  <dcterms:created xsi:type="dcterms:W3CDTF">2019-10-15T20:19:12Z</dcterms:created>
  <dcterms:modified xsi:type="dcterms:W3CDTF">2024-11-05T18:24:02Z</dcterms:modified>
</cp:coreProperties>
</file>