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 Koji Suekame\Google Drive\Secretaria Municipal Infraestrutura\2024\PROJETOS DE ENGENHARIA\CRECHE ILIE VIDAL\ARQUIVOS DIGITAIS\"/>
    </mc:Choice>
  </mc:AlternateContent>
  <xr:revisionPtr revIDLastSave="0" documentId="13_ncr:1_{1A778CB2-F8D0-440E-B4A6-B2CB2BFDB183}" xr6:coauthVersionLast="47" xr6:coauthVersionMax="47" xr10:uidLastSave="{00000000-0000-0000-0000-000000000000}"/>
  <bookViews>
    <workbookView minimized="1" xWindow="3330" yWindow="3330" windowWidth="21600" windowHeight="11385" firstSheet="3" activeTab="3" xr2:uid="{00000000-000D-0000-FFFF-FFFF00000000}"/>
  </bookViews>
  <sheets>
    <sheet name="COMPOSIÇÕES" sheetId="4" r:id="rId1"/>
    <sheet name="CRONOGRAMA" sheetId="6" r:id="rId2"/>
    <sheet name="MEMORIAL DE CÁLCULO" sheetId="5" r:id="rId3"/>
    <sheet name="ORÇAMENTO SINTÉTICO" sheetId="3" r:id="rId4"/>
    <sheet name="ORÇAMENTO RESUMO" sheetId="2" r:id="rId5"/>
  </sheets>
  <definedNames>
    <definedName name="_xlnm.Print_Area" localSheetId="0">COMPOSIÇÕES!$A$1:$H$31</definedName>
    <definedName name="_xlnm.Print_Area" localSheetId="1">CRONOGRAMA!$A$2:$K$15</definedName>
    <definedName name="_xlnm.Print_Area" localSheetId="2">'MEMORIAL DE CÁLCULO'!$B$1:$G$49</definedName>
    <definedName name="_xlnm.Print_Area" localSheetId="4">'ORÇAMENTO RESUMO'!$A$1:$K$24</definedName>
    <definedName name="_xlnm.Print_Area" localSheetId="3">'ORÇAMENTO SINTÉTICO'!$B$1:$L$78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3" l="1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10" i="3"/>
  <c r="Q68" i="3" s="1"/>
  <c r="J21" i="3"/>
  <c r="K21" i="3" s="1"/>
  <c r="P13" i="3"/>
  <c r="P18" i="3"/>
  <c r="P20" i="3"/>
  <c r="P21" i="3"/>
  <c r="P22" i="3"/>
  <c r="P24" i="3"/>
  <c r="P28" i="3"/>
  <c r="P35" i="3"/>
  <c r="P49" i="3"/>
  <c r="P56" i="3"/>
  <c r="P60" i="3"/>
  <c r="P64" i="3"/>
  <c r="J66" i="3"/>
  <c r="P66" i="3" s="1"/>
  <c r="J65" i="3"/>
  <c r="P65" i="3" s="1"/>
  <c r="J62" i="3"/>
  <c r="P62" i="3" s="1"/>
  <c r="J63" i="3"/>
  <c r="P63" i="3" s="1"/>
  <c r="J61" i="3"/>
  <c r="P61" i="3" s="1"/>
  <c r="J58" i="3"/>
  <c r="P58" i="3" s="1"/>
  <c r="J59" i="3"/>
  <c r="P59" i="3" s="1"/>
  <c r="J57" i="3"/>
  <c r="P57" i="3" s="1"/>
  <c r="J51" i="3"/>
  <c r="P51" i="3" s="1"/>
  <c r="J52" i="3"/>
  <c r="P52" i="3" s="1"/>
  <c r="J53" i="3"/>
  <c r="P53" i="3" s="1"/>
  <c r="J54" i="3"/>
  <c r="P54" i="3" s="1"/>
  <c r="J55" i="3"/>
  <c r="P55" i="3" s="1"/>
  <c r="J50" i="3"/>
  <c r="P50" i="3" s="1"/>
  <c r="J37" i="3"/>
  <c r="J38" i="3"/>
  <c r="J39" i="3"/>
  <c r="J40" i="3"/>
  <c r="J41" i="3"/>
  <c r="J42" i="3"/>
  <c r="J43" i="3"/>
  <c r="J44" i="3"/>
  <c r="J45" i="3"/>
  <c r="J46" i="3"/>
  <c r="J47" i="3"/>
  <c r="J48" i="3"/>
  <c r="P48" i="3" s="1"/>
  <c r="J36" i="3"/>
  <c r="J30" i="3"/>
  <c r="P30" i="3" s="1"/>
  <c r="J31" i="3"/>
  <c r="P31" i="3" s="1"/>
  <c r="J32" i="3"/>
  <c r="P32" i="3" s="1"/>
  <c r="J33" i="3"/>
  <c r="P33" i="3" s="1"/>
  <c r="J34" i="3"/>
  <c r="P34" i="3" s="1"/>
  <c r="J29" i="3"/>
  <c r="P29" i="3" s="1"/>
  <c r="J26" i="3"/>
  <c r="P26" i="3" s="1"/>
  <c r="J27" i="3"/>
  <c r="P27" i="3" s="1"/>
  <c r="J25" i="3"/>
  <c r="P25" i="3" s="1"/>
  <c r="J23" i="3"/>
  <c r="P23" i="3" s="1"/>
  <c r="J19" i="3"/>
  <c r="P19" i="3" s="1"/>
  <c r="J15" i="3"/>
  <c r="J16" i="3"/>
  <c r="P16" i="3" s="1"/>
  <c r="J17" i="3"/>
  <c r="P17" i="3" s="1"/>
  <c r="J14" i="3"/>
  <c r="J11" i="3"/>
  <c r="P11" i="3" s="1"/>
  <c r="J12" i="3"/>
  <c r="P12" i="3" s="1"/>
  <c r="J10" i="3"/>
  <c r="P10" i="3" s="1"/>
  <c r="K14" i="3" l="1"/>
  <c r="P14" i="3"/>
  <c r="K15" i="3"/>
  <c r="P15" i="3"/>
  <c r="P36" i="3"/>
  <c r="K36" i="3"/>
  <c r="P47" i="3"/>
  <c r="K47" i="3"/>
  <c r="P46" i="3"/>
  <c r="K46" i="3"/>
  <c r="P45" i="3"/>
  <c r="K45" i="3"/>
  <c r="P44" i="3"/>
  <c r="K44" i="3"/>
  <c r="P43" i="3"/>
  <c r="K43" i="3"/>
  <c r="P42" i="3"/>
  <c r="K42" i="3"/>
  <c r="P41" i="3"/>
  <c r="K41" i="3"/>
  <c r="P40" i="3"/>
  <c r="K40" i="3"/>
  <c r="P39" i="3"/>
  <c r="K39" i="3"/>
  <c r="P38" i="3"/>
  <c r="K38" i="3"/>
  <c r="P37" i="3"/>
  <c r="K37" i="3"/>
  <c r="P68" i="3" l="1"/>
  <c r="K69" i="3" s="1"/>
  <c r="K66" i="3" l="1"/>
  <c r="K61" i="3"/>
  <c r="K62" i="3"/>
  <c r="K59" i="3"/>
  <c r="K58" i="3"/>
  <c r="K57" i="3"/>
  <c r="K56" i="3" s="1"/>
  <c r="K63" i="3"/>
  <c r="K65" i="3"/>
  <c r="K64" i="3" s="1"/>
  <c r="K48" i="3"/>
  <c r="K35" i="3" s="1"/>
  <c r="K34" i="3"/>
  <c r="K33" i="3"/>
  <c r="K32" i="3"/>
  <c r="K31" i="3"/>
  <c r="K30" i="3"/>
  <c r="K29" i="3"/>
  <c r="K28" i="3" s="1"/>
  <c r="K27" i="3"/>
  <c r="K26" i="3"/>
  <c r="K25" i="3"/>
  <c r="K23" i="3"/>
  <c r="K22" i="3" s="1"/>
  <c r="K19" i="3"/>
  <c r="K18" i="3" s="1"/>
  <c r="K17" i="3"/>
  <c r="K16" i="3"/>
  <c r="K13" i="3" s="1"/>
  <c r="K12" i="3"/>
  <c r="K11" i="3"/>
  <c r="K10" i="3"/>
  <c r="K9" i="3" s="1"/>
  <c r="K55" i="3"/>
  <c r="K54" i="3"/>
  <c r="K53" i="3"/>
  <c r="K52" i="3"/>
  <c r="K51" i="3"/>
  <c r="K50" i="3"/>
  <c r="K49" i="3" s="1"/>
  <c r="K24" i="3" l="1"/>
  <c r="K60" i="3"/>
  <c r="K20" i="3"/>
  <c r="K70" i="3" l="1"/>
  <c r="K68" i="3" s="1"/>
  <c r="P69" i="3" s="1"/>
  <c r="L56" i="3"/>
  <c r="L58" i="3" s="1"/>
  <c r="L9" i="3"/>
  <c r="L13" i="3"/>
  <c r="L17" i="3" s="1"/>
  <c r="L18" i="3"/>
  <c r="L19" i="3" s="1"/>
  <c r="L22" i="3"/>
  <c r="L23" i="3" s="1"/>
  <c r="L24" i="3"/>
  <c r="L28" i="3"/>
  <c r="L60" i="3"/>
  <c r="L64" i="3"/>
  <c r="L35" i="3"/>
  <c r="L20" i="3"/>
  <c r="L21" i="3" s="1"/>
  <c r="L49" i="3"/>
  <c r="L59" i="3" l="1"/>
  <c r="L57" i="3"/>
  <c r="L50" i="3"/>
  <c r="L51" i="3"/>
  <c r="L52" i="3"/>
  <c r="L53" i="3"/>
  <c r="L54" i="3"/>
  <c r="L55" i="3"/>
  <c r="L47" i="3"/>
  <c r="L40" i="3"/>
  <c r="L39" i="3"/>
  <c r="L38" i="3"/>
  <c r="L37" i="3"/>
  <c r="L36" i="3"/>
  <c r="L43" i="3"/>
  <c r="L44" i="3"/>
  <c r="L45" i="3"/>
  <c r="L46" i="3"/>
  <c r="L48" i="3"/>
  <c r="L41" i="3"/>
  <c r="L42" i="3"/>
  <c r="L66" i="3"/>
  <c r="L65" i="3"/>
  <c r="L63" i="3"/>
  <c r="L62" i="3"/>
  <c r="L61" i="3"/>
  <c r="L34" i="3"/>
  <c r="L33" i="3"/>
  <c r="L32" i="3"/>
  <c r="L31" i="3"/>
  <c r="L30" i="3"/>
  <c r="L29" i="3"/>
  <c r="L27" i="3"/>
  <c r="L26" i="3"/>
  <c r="L25" i="3"/>
  <c r="L16" i="3"/>
  <c r="L15" i="3"/>
  <c r="L14" i="3"/>
  <c r="L12" i="3"/>
  <c r="L11" i="3"/>
  <c r="L10" i="3"/>
</calcChain>
</file>

<file path=xl/sharedStrings.xml><?xml version="1.0" encoding="utf-8"?>
<sst xmlns="http://schemas.openxmlformats.org/spreadsheetml/2006/main" count="625" uniqueCount="222">
  <si>
    <t>COMPOSIÇÕES</t>
  </si>
  <si>
    <t>CÓDIGO</t>
  </si>
  <si>
    <t>BANCO</t>
  </si>
  <si>
    <t>DESCRIÇÃO</t>
  </si>
  <si>
    <t>TIPO</t>
  </si>
  <si>
    <t>UNIDADE</t>
  </si>
  <si>
    <t>VALOR UNIT</t>
  </si>
  <si>
    <t>TOTAL</t>
  </si>
  <si>
    <t>COMPOSIÇÃO</t>
  </si>
  <si>
    <t>RB-2023109</t>
  </si>
  <si>
    <t>PRÓPRIO</t>
  </si>
  <si>
    <t xml:space="preserve">ARGILA OU BARRO PARA ATERRO/REATERRO COM TRANSPORTE ATÉ 10 KM </t>
  </si>
  <si>
    <t>DEMOLIÇÃO E MOVIMENTAÇÃO DE TERRA</t>
  </si>
  <si>
    <t>M³</t>
  </si>
  <si>
    <t>SINAPI</t>
  </si>
  <si>
    <t>CAMINHÃO BASCULANTE DE 10 M³</t>
  </si>
  <si>
    <t>MOTORISTA DE BASCULANTE COM ENCARGOS COMPLEMENTARES</t>
  </si>
  <si>
    <t>H</t>
  </si>
  <si>
    <t>SERVENTE COM ENCARGOS COMPLEMENTARES</t>
  </si>
  <si>
    <t>RB- 0322023</t>
  </si>
  <si>
    <t>CAMINHÃO BASCULANTE 6M³, PESO BRUTO TOTAL 16.000 KG, CARGA UTIL MÁXIMA 13,071 KG, DISTÂNCIA ENTRE EIXOS 4,80M, POTENCIA 230 CV INCLUSIVE CAÇAMBA METÁLICA. CHIDIURNO AF _06/2014</t>
  </si>
  <si>
    <t>CHI</t>
  </si>
  <si>
    <t>RB-2023133</t>
  </si>
  <si>
    <t>JANELA DECORRER, EM ALUMINIO PERFIL 25, 100X100CM (AXL) 4 FOLHAS, ACABAMENTO BRANCO OU BRILHANTE, BATENTE DE 6 A 7M, COM VIDRO 4MM COM GUARNIÇÃO.</t>
  </si>
  <si>
    <t xml:space="preserve">ESQUADRIAS </t>
  </si>
  <si>
    <t>M²</t>
  </si>
  <si>
    <t xml:space="preserve"> SILICONE ACETICO USO GERAL INCOLOR 280 G</t>
  </si>
  <si>
    <t>UN.</t>
  </si>
  <si>
    <t>PARAFUSO DE ACO ZINCADO COM ROSCA SOBERBA, CABECA CHATA E FENDA SIMPLES DIAMETRO 4,2 MM, COMPRIMENTO * 32 * MM</t>
  </si>
  <si>
    <t>PEDREIRO COM ENCARGOS COMPLEMENTARES</t>
  </si>
  <si>
    <t>RB-2023132</t>
  </si>
  <si>
    <t>JANELA DECORRER, EM ALUMINIO PERFIL 25, 100X200CM (AXL) 4 FOLHAS, ACABAMENTO BRANCO OU BRILHANTE, BATENTE DE 6 A 7M, COM VIDRO 4MM COM GUARNIÇÃO.</t>
  </si>
  <si>
    <t>SILICONE ACETICO USO GERAL INCOLOR 280 G</t>
  </si>
  <si>
    <t>RB - 2023907</t>
  </si>
  <si>
    <t>CHAPA DE ACO FINA A QUENTE BITOLA MSG 14, E = 2,00 MM (16,0 KG/M2)</t>
  </si>
  <si>
    <t>KG/M²</t>
  </si>
  <si>
    <t>AUXILIAR DE SERRALHEIRO COM ENCARGOS COMPLEMENTARES</t>
  </si>
  <si>
    <t>SERRALHEIRO COM ENCARGOS COMPLEMENTARES</t>
  </si>
  <si>
    <t>RB - 89500</t>
  </si>
  <si>
    <t>COTAÇÃO</t>
  </si>
  <si>
    <t>CURVA LONGA DE 90 GRAUS, PVC, 22MM, FORNECIMENTO E INSTALAÇÃO EM TUBULAÇÕES DE GÁS</t>
  </si>
  <si>
    <t>INSTALAÇÕES DE TUBULAÇÕES DE GÁS</t>
  </si>
  <si>
    <t>PASTA LUBRIFICANTE PARA TUBOS E CONEXOES COM JUNTA ELASTICA, EMBALAGEM *400* GR (USO EM PVC, ACO, POLIETILENO E OUTROS</t>
  </si>
  <si>
    <t xml:space="preserve"> AUXILIAR DE ENCANADOR OU BOMBEIRO HIDRÁULICO COM ENCARGOS COMPLEMENTARES</t>
  </si>
  <si>
    <t>ENCANADOR OU BOMBEIRO HIDRÁULICO COM ENCARGOS COMPLEMENTARES</t>
  </si>
  <si>
    <t>CRONOGRAMA</t>
  </si>
  <si>
    <t>ITEM</t>
  </si>
  <si>
    <t xml:space="preserve">TOTAL POR ETAPA </t>
  </si>
  <si>
    <t xml:space="preserve">30 DIAS </t>
  </si>
  <si>
    <t xml:space="preserve">60 DIAS </t>
  </si>
  <si>
    <t>1.1</t>
  </si>
  <si>
    <t xml:space="preserve"> 100,00%
1.859,94</t>
  </si>
  <si>
    <t>2.1</t>
  </si>
  <si>
    <t xml:space="preserve">ALVENARIA    </t>
  </si>
  <si>
    <t xml:space="preserve"> 100,00%
15.090,16</t>
  </si>
  <si>
    <t>3.1</t>
  </si>
  <si>
    <t>CONTRAPISO</t>
  </si>
  <si>
    <t>100,00%
967,48</t>
  </si>
  <si>
    <t>50,00%
483,74</t>
  </si>
  <si>
    <t>4.1</t>
  </si>
  <si>
    <t xml:space="preserve">REVESTIMENTO DE PISO         </t>
  </si>
  <si>
    <t>100,00%
7.197,11</t>
  </si>
  <si>
    <t>5.1</t>
  </si>
  <si>
    <t>REVESTIMENTO DE PAREDE INTERNA</t>
  </si>
  <si>
    <t>100,00%
4.512,92</t>
  </si>
  <si>
    <t>6.1</t>
  </si>
  <si>
    <t xml:space="preserve">REVESTIMENTO DE TETO </t>
  </si>
  <si>
    <t>100,00%
1.506,63</t>
  </si>
  <si>
    <t>7.1</t>
  </si>
  <si>
    <t>ESQUADRIAS</t>
  </si>
  <si>
    <t>100,00%
9.774,20</t>
  </si>
  <si>
    <t>8.1</t>
  </si>
  <si>
    <t>INSTALAÇÕES HIDROSSANITÁRIAS</t>
  </si>
  <si>
    <t>100,00%
822,42</t>
  </si>
  <si>
    <t>9.1</t>
  </si>
  <si>
    <t>INSTALAÇÕES  ELETRICAS</t>
  </si>
  <si>
    <t>100,00%
1.402,34</t>
  </si>
  <si>
    <t>.</t>
  </si>
  <si>
    <t>10.1</t>
  </si>
  <si>
    <t xml:space="preserve">PINTURA   </t>
  </si>
  <si>
    <t>100,00%
4.252,30</t>
  </si>
  <si>
    <t>11.1</t>
  </si>
  <si>
    <t xml:space="preserve">BANCADAS </t>
  </si>
  <si>
    <t>100,00%
24.194,95</t>
  </si>
  <si>
    <t>ORÇAMENTO SINTÉTICO</t>
  </si>
  <si>
    <t>QUANT</t>
  </si>
  <si>
    <t>MEMORIAL DE CÁLCULO</t>
  </si>
  <si>
    <t>DEMOLIÇÃO DE REVESTIMENTO CERÂMICO, DE FORMA MANUAL, SEM REAPROVEITAMENTO.</t>
  </si>
  <si>
    <t>Consideramos as áreas de piso de cada cômodo 7,33+ 19,73 + 6,50 = 33,56</t>
  </si>
  <si>
    <t>1.2</t>
  </si>
  <si>
    <t>CARGA MANUAL DE ENTULHO, CAMINHÃO BASCULANTE 6 M²</t>
  </si>
  <si>
    <t xml:space="preserve">M³ </t>
  </si>
  <si>
    <t>Consideramos 33,56 X 0,07 = 2,35 M³</t>
  </si>
  <si>
    <t>1.3</t>
  </si>
  <si>
    <t>ARGILA OU BARRO PARA ATERRO/REATERRO COM TRANSPORTE ATÉ 10 KM.</t>
  </si>
  <si>
    <t>Consideramos  16,38 X 0, 54 = 8,85</t>
  </si>
  <si>
    <r>
      <rPr>
        <b/>
        <sz val="11"/>
        <color rgb="FF000000"/>
        <rFont val="Calibri"/>
      </rPr>
      <t xml:space="preserve">ALVENARIA </t>
    </r>
    <r>
      <rPr>
        <sz val="11"/>
        <color rgb="FF000000"/>
        <rFont val="Calibri"/>
      </rPr>
      <t xml:space="preserve">   </t>
    </r>
  </si>
  <si>
    <t>ALVENARIA DE VEDAÇÃO DE BLOCOS CERÂMICOS FURADOS NA HORIZONTAL DE 9X19X19 M2
 CM (ESPESSURA 9 CM) E ARGAMASSA DE ASSENTAMENTO COM PREPARO EM BETONEIRA.
 AF_12/2021</t>
  </si>
  <si>
    <t>Conforme Projeto Arquitetônico, área da Alvenaria = 49,2 M²</t>
  </si>
  <si>
    <t>2.2</t>
  </si>
  <si>
    <t>CHAPISCO APLICADO EM ALVENARIA (COM PRESENÇA DE VÃOS) E ESTRUTURAS DE CONCRETO DE FACHADA , COM COLHERDE PEDREIRO, ARGAMASSA TRAÇO 1:3 COM PREPARO MANUAL. AF_06/2014</t>
  </si>
  <si>
    <t>Área de alvenaria 49,2 m² x 2 = 98,4 M²</t>
  </si>
  <si>
    <t>2.3</t>
  </si>
  <si>
    <t>MASSA UNICA, PARA RECEBIMENTO DE PINTURA OU CERAMICA, EM ARGAMASSA NSDUSTRIALIZADA, PREPARO MECANICO, APLICADO COM EQUIPAMENTO DE MISTURA E PROJEÇÃO DE 1,5 M²/H DE ARGAMASSA EM FACES INTERNAS DE PAREDES, ESPESSURAS DE 10MM, SEM EXECUÇÃO DE TALISCAS. AF_06/2014</t>
  </si>
  <si>
    <t>2.4</t>
  </si>
  <si>
    <t>TAPUME COM COMPENSADO DE MADEIRA. AF_05/2018</t>
  </si>
  <si>
    <t>Consideramos as seguintes áreas 10,5 X 1,75 = 17,5 m²</t>
  </si>
  <si>
    <t>CONTRAPISO EM ARGAMASSA TRAÇO 1:4 (CIMENTO E AREIA), PREPARO MECÂNICO COM M2 BETONEIRA 400 L, APLICADO EM ÁREAS SECAS SOBRE LAJE, NÃO ADERIDO, ACABAMENTO NÃO REFORÇADO, ESPESSURA 5CM. AF_07/2021</t>
  </si>
  <si>
    <t>Conforme Projeto Arquitetônico, área de 16,38 M²</t>
  </si>
  <si>
    <r>
      <rPr>
        <b/>
        <sz val="11"/>
        <color rgb="FF000000"/>
        <rFont val="Calibri"/>
      </rPr>
      <t xml:space="preserve">REVESTIMENTO DE PISO  </t>
    </r>
    <r>
      <rPr>
        <sz val="11"/>
        <color rgb="FF000000"/>
        <rFont val="Calibri"/>
      </rPr>
      <t xml:space="preserve">       </t>
    </r>
  </si>
  <si>
    <t>REVESTIMENTO CERÂMICO PARA PISO COM PLACAS TIPO PORCELANATO DE DIMENSÕES 80X80 CM APLICADA EM AMBIENTES DE ÁREA ENTRE 5 M² E 10 M². AF_02/2023_PE</t>
  </si>
  <si>
    <t>Conforme Projeto Arquitetônico, área = 37,8M²</t>
  </si>
  <si>
    <t>REVESTIMENTO CERÂMICO PARA PAREDES INTERNAS COM PLACAS TIPO ESMALTADA EXTR M2 A DE DIMENSÕES 33X45 CM APLICADAS A MEIA ALTURA DAS PAREDES. AF_02/2023_PE</t>
  </si>
  <si>
    <t>Conforme Projeto Arquitetônico, área = 52M²</t>
  </si>
  <si>
    <t>FUNDO SELADOR ACRÍLICO, APLICAÇÃO MANUAL EM TETO, UMA DEMÃO. AF_04/2023</t>
  </si>
  <si>
    <t>Consideramos as áreas do teto de cada cômodo, área total de 33,14M²</t>
  </si>
  <si>
    <t>6.2</t>
  </si>
  <si>
    <t>PINTURA LÁTEX ACRÍLICA PREMIUM, APLICAÇÃO MANUAL EM TETO, DUAS DEMÃOS. AF_ M2
 04/2023</t>
  </si>
  <si>
    <t>6.3</t>
  </si>
  <si>
    <t>EMASSAMENTO COM MASSA LÁTEX, APLICAÇÃO EM TETO, UMA DEMÃO, LIXAMENTO MANUA M2 L. AF_04/2023</t>
  </si>
  <si>
    <t>Consideramos as áreas do teto de cada cômodo, área total de 33,14 M²</t>
  </si>
  <si>
    <t>REMOÇÃO DE PORTAS, DE FORMA MANUAL, SEM APROVEITAMENTO. AF _12/2017</t>
  </si>
  <si>
    <t xml:space="preserve">  Área das portas = 2,10 X 0,80 = 1,68 X 3 = 5,04 m²</t>
  </si>
  <si>
    <t>7.2</t>
  </si>
  <si>
    <t>REMOÇÃO DE JANELAS, DE FORMA MANUAL, SEM REAPROVEITAMENTO. AF _12/2017</t>
  </si>
  <si>
    <t>Áreas das janelas = 5 m²</t>
  </si>
  <si>
    <t>7.3</t>
  </si>
  <si>
    <t>JANELA DE CORRER, EM ALUMINIO PERFIL 25, 100X200CM (A X L) 4 FOLHAS, ACABAMENTO BRANCO OU BRILHANTE, BATENTE DE 6 A 7M, COM VIDRO 4MM COM GUARNIÇÃO.</t>
  </si>
  <si>
    <t>Conforme Projeto Arquitetônico, quadro de esquadrias</t>
  </si>
  <si>
    <t>7.4</t>
  </si>
  <si>
    <t>JANELA DE CORRER, EM ALUMINIO PERFIL 25, 100X100CM (A X L) 4 FOLHAS, ACABAMENTO BRANCO OU BRILHANTE, BATENTE DE 6 A 7M, COM VIDRO 4MM COM GUARNIÇÃO.</t>
  </si>
  <si>
    <t>7.5</t>
  </si>
  <si>
    <t>PORTA EM ALUMÍNIO DE ABRIR TIPO VENEZIANA COM GUARNIÇÃO, FIXAÇÃO COM PARAFUSOS - FORNECIMENTO E INSTALAÇÃO. AF_12/2019</t>
  </si>
  <si>
    <t>Área das portas = 2,10 X 0,80 = 1,68 X 3 = 5,04 m²</t>
  </si>
  <si>
    <t>7.6</t>
  </si>
  <si>
    <t>JOELHO 90 GRAUS COM BUCHA DE LATÃO, PVC, SOLDÁVEL, DN 25MM, X 3/4 INSTALADO EM RAMAL OU SUB-RAMAL DE ÁGUA - FORNECIMENTO E INSTALAÇÃO. AF_06/2022</t>
  </si>
  <si>
    <t>Informação extraída do Projeto Hidráulico</t>
  </si>
  <si>
    <t>8.2</t>
  </si>
  <si>
    <t>REGISTRO DE GAVETA BRUTO, LATÃO, ROSCÁVEL, 1/2", COM ACABAMENTO E CANOPLA UN
 CROMADOS - FORNECIMENTO E INSTALAÇÃO. AF_08/2021</t>
  </si>
  <si>
    <t>8.3</t>
  </si>
  <si>
    <t>TORNEIRA CROMADA LONGA, DE PAREDE, 1/2 OU 3/4, PARA PIA DE COZINHA, PADRÃO POPULAR - FORNECIMENTO E INSTALAÇÃO. AF_01/2020</t>
  </si>
  <si>
    <t>8.4</t>
  </si>
  <si>
    <t>TUBO, PVC, SOLDAVEL, DN 32MM, INSTALADO EM RAMAL DE DISTRIBUIÇÃO DE ÁGUA - FORNECIMENTO E INSTALAÇÃO. AF_06/2022</t>
  </si>
  <si>
    <t>M</t>
  </si>
  <si>
    <t>8.5</t>
  </si>
  <si>
    <t>JOELHO 90 GRAUS, PVC, SOLDÁVEL, DN 25MM, INSTALADO EM RAMAL DE DISTRIBUIÇÃ UN
 O DE ÁGUA - FORNECIMENTO E INSTALAÇÃO. AF_06/2022</t>
  </si>
  <si>
    <t>COMPOSIÇÃO PARAMÉTRICA DE PONTO ELÉTRICO DE TOMADA DE USO GERAL 2P+T (10A/ UN
 250V) EM EDIFÍCIO RESIDENCIAL COM ELETRODUTO EMBUTIDO EM RASGOS NAS PAREDE
 S, INCLUSO TOMADA, ELETRODUTO, CABO, RASGO, QUEBRA E CHUMBAMENTO. AF_11/20
 22</t>
  </si>
  <si>
    <t>Informação extraída do Projeto Elétrico</t>
  </si>
  <si>
    <t>9.2</t>
  </si>
  <si>
    <t>CAIXA RETANGULAR 4" X 2" MÉDIA (1,30 M DO PISO), PVC, INSTALADA EM PAREDE UN- FORNECIMENTO E INSTALAÇÃO. AF_03/2023</t>
  </si>
  <si>
    <t>9.3</t>
  </si>
  <si>
    <t>CAIXA OCTOGONAL 4" X 4", METÁLICA, INSTALADA EM LAJE - FORNECIMENTO E INSTALAÇÃO. AF_03/2023</t>
  </si>
  <si>
    <t>9.4</t>
  </si>
  <si>
    <t>SUPORTE PARAFUSADO COM PLACA DE ENCAIXE 4" X 2" MÉDIO (1,30 M DO PISO) PARA PONTO ELÉTRICO - FORNECIMENTO E INSTALAÇÃO. AF_03/2023</t>
  </si>
  <si>
    <t>9.5</t>
  </si>
  <si>
    <t>DISJUNTOR MONOPOLAR TIPO DIN, CORRENTE NOMINAL DE 10A - FORNECIMENTO E INSTALAÇÃO. AF_10/2020</t>
  </si>
  <si>
    <t>9.6</t>
  </si>
  <si>
    <t>ELETRODUTO FLEXÍVEL CORRUGADO REFORÇADO, PVC, DN 25 MM (3/4"), PARA CIRCUI MTOS TERMINAIS, INSTALADO EM PAREDE - FORNECIMENTO E INSTALAÇÃO. AF_03/2023</t>
  </si>
  <si>
    <r>
      <rPr>
        <b/>
        <sz val="11"/>
        <color rgb="FF000000"/>
        <rFont val="Calibri"/>
      </rPr>
      <t xml:space="preserve">PINTURA  </t>
    </r>
    <r>
      <rPr>
        <sz val="11"/>
        <color rgb="FF000000"/>
        <rFont val="Calibri"/>
      </rPr>
      <t xml:space="preserve"> </t>
    </r>
  </si>
  <si>
    <t>PINTURA LÁTEX ACRÍLICA PREMIUM, APLICAÇÃO MANUAL EM PAREDES, DUAS DEMÃOS. 
AF_04/2023</t>
  </si>
  <si>
    <t>Conforme Projeto Arquitetônico, foram considerado todas as áreas a receberem pintura</t>
  </si>
  <si>
    <t>10.2</t>
  </si>
  <si>
    <t>APLICAÇÃO DE FUNDO SELADOR ACRILICO EM PAREDES, UMA DEMÃO. AF 06/2014</t>
  </si>
  <si>
    <t>10.3</t>
  </si>
  <si>
    <t>EMASSAMENTO COM MASSA LÁTEX, APLICAÇÃO EM PAREDE, UMA DEMÃO, LIXAMENTO MAN M2
 UAL. AF_04/2023</t>
  </si>
  <si>
    <t>BANCADA GRANITO CINZA 150 X 60 CM, COM CUBA DE EMBUTIR DE AÇO, VÁLVULA AMERICANA EM METAL, SIFÃO FLEXÍVEL EM PVC, ENGATE FLEXÍVEL 30 CM, TORNEIRA C ROMADA LONGA, DE PAREDE, 1/2 OU 3/4, P/ COZINHA, PADRÃO POPULAR - FORNEC. E INSTALAÇÃO. AF_01/2020</t>
  </si>
  <si>
    <t>Conforme Projeto Arquitetônico, área das duas bancadas com cuba de embutir 3,08 M²</t>
  </si>
  <si>
    <t>11.2</t>
  </si>
  <si>
    <t>BANCADA DE GRANITO CINZA ANDORINHA, COM ACABAMENTO RETO SIMPLES, ESPESSURA DE 2,5CM</t>
  </si>
  <si>
    <t>Conforme Projeto Arquitetônico, área de 20,46 M²</t>
  </si>
  <si>
    <t>PREFEITURA MUNICIPAL DE RIO BRILHANTE</t>
  </si>
  <si>
    <t>ENCARGOS SOCIAIS</t>
  </si>
  <si>
    <t>BANCOS:</t>
  </si>
  <si>
    <t xml:space="preserve">RUA THAYDE NOGUEIRA, Nº 1033, CENTRO </t>
  </si>
  <si>
    <t>SINAP 06/2023 - MS</t>
  </si>
  <si>
    <t>CNPJ: 03.681.582/0001-07</t>
  </si>
  <si>
    <t>SEM DESONERAÇÃO</t>
  </si>
  <si>
    <t>DESONERADO</t>
  </si>
  <si>
    <t xml:space="preserve">OBRA: REFORMA C.E.I PREFEITO ILIE VIDAL </t>
  </si>
  <si>
    <t>HORISTA: 115,44%</t>
  </si>
  <si>
    <t>HORISTA: 85,28%</t>
  </si>
  <si>
    <t>BDI: 23,54%</t>
  </si>
  <si>
    <t>LOCAL: RUA DO SENADO, 1328 - RIO BRILHANTE /MS</t>
  </si>
  <si>
    <t>MENSALISTA: 71,26%</t>
  </si>
  <si>
    <t>MENSALISTA: 47,23</t>
  </si>
  <si>
    <t>VALOR UNIT COM BDI</t>
  </si>
  <si>
    <t>PESO (%)</t>
  </si>
  <si>
    <t>DBI</t>
  </si>
  <si>
    <t>TOTAL SEM BDI</t>
  </si>
  <si>
    <t>RB -032023</t>
  </si>
  <si>
    <t>RB - 2023109</t>
  </si>
  <si>
    <t>PINTURA LÁTEX ACRÍLICA PREMIUM, APLICAÇÃO MANUAL EM TETO, DUAS DEMÃOS. AF_ 04/2023</t>
  </si>
  <si>
    <t>RB - 2023132</t>
  </si>
  <si>
    <t>7,.5</t>
  </si>
  <si>
    <t>M2</t>
  </si>
  <si>
    <t>TUBO, PVC, SOLDAVEL, DN 25MM, INSTALADO EM RAMAL DE DISTRIBUIÇÃO DE ÁGUA - FORNECIMENTO E INSTALAÇÃO. AF_06/2022</t>
  </si>
  <si>
    <t>8.7</t>
  </si>
  <si>
    <t>REGISTRO DE ESFERA, PVC, SOLDÁVEL, COM VOLANTE, DN 25 MM - FORNECIMENTO E INSTALAÇÃO. AF_08/2021</t>
  </si>
  <si>
    <t>8.8</t>
  </si>
  <si>
    <t>ADAPTADOR CURTO COM BOLSA E ROSCA PARA REGISTRO, PVC, SOLDÁVEL, DN 25MM X UN  3/4 , INSTALADO EM RAMAL OU SUB-RAMAL DE ÁGUA - FORNECIMENTO E INSTALAÇÃO.
 AF_06/2022</t>
  </si>
  <si>
    <t>8.9</t>
  </si>
  <si>
    <t>CURVA CURTA 90 GRAUS, PVC, SERIE NORMAL, ESGOTO PREDIAL, DN 40 MM, JUNTA SOLDÁVEL, FORNECIDO E INSTALADO EM RAMAL DE DESCARGA OU RAMAL DE ESGOTO SANITÁRIO. AF_08/2022</t>
  </si>
  <si>
    <t>8.10</t>
  </si>
  <si>
    <t>SIFÃO DO TIPO GARRAFA/COPO EM PVC 1.1/4 X 1.1/2 - FORNECIMENTO E INSTALAÇÃO. AF_01/2020</t>
  </si>
  <si>
    <t>8.11</t>
  </si>
  <si>
    <t>VÁLVULA EM PLÁSTICO 1 PARA PIA, TANQUE OU LAVATÓRIO, COM OU SEM LADRÃO - UN FORNECIMENTO E INSTALAÇÃO. AF_01/2020</t>
  </si>
  <si>
    <t>8.13</t>
  </si>
  <si>
    <t>AGESUL</t>
  </si>
  <si>
    <t>JOELHO PVC, COM BOLSA E ANEL, 90 GRAUS, DN 40 
X *38* MM, SERIE NORMAL, PARA ESGOTO PREDIAL - 
FORNECIMENTO E INSTALACAO</t>
  </si>
  <si>
    <t>8.14</t>
  </si>
  <si>
    <t>JOELHO 45 GRAUS, PPR, DN 40 MM, CLASSE PN 25, INSTALADO EM RAMAL DE DISTRIBUIÇÃO DE ÁGUA - FORNECIMENTO E INSTALAÇÃO. AF_08/2022</t>
  </si>
  <si>
    <t>8.15</t>
  </si>
  <si>
    <t>TUBO PVC, SÉRIE R, ÁGUA PLUVIAL, DN 40 MM, FORNECIDO E INSTALADO EM RAMAL DE ENCAMINHAMENTO. AF_06/2022</t>
  </si>
  <si>
    <t>INSTALAÇÕES DE GÁS</t>
  </si>
  <si>
    <t>TUBO, PEX, MULTICAMADA, DN 20, INSTALADO EM RAMAL INTERNO DE INSTALAÇÕES E GÁS - FORNECIMENTO E INSTALAÇÃO.AF_01/2020</t>
  </si>
  <si>
    <t>TUBO EM COBRE RÍGIDO, DN 22 MM, CLASSE A, SEM ISOLAMENTO, INSTALADO EM PRUMADA DE GÁS COMBUSTÍVEL - FORNECIMENTO E INSTALAÇÃO. AF_04/2022</t>
  </si>
  <si>
    <t>EMASSAMENTO COM MASSA LÁTEX, APLICAÇÃO EM PAREDE, UMA DEMÃO, LIXAMENTO MAN M2 AF_04/2023</t>
  </si>
  <si>
    <t>Total sem BDI</t>
  </si>
  <si>
    <t>Total do BDI</t>
  </si>
  <si>
    <t>Total Geral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</si>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</sst>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charset val="1"/>
    </font>
    <font>
      <b/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0" fontId="0" fillId="3" borderId="4" xfId="0" applyFill="1" applyBorder="1"/>
    <xf numFmtId="0" fontId="2" fillId="3" borderId="4" xfId="0" applyFont="1" applyFill="1" applyBorder="1" applyAlignment="1">
      <alignment horizontal="left"/>
    </xf>
    <xf numFmtId="0" fontId="0" fillId="0" borderId="0" xfId="0" quotePrefix="1"/>
    <xf numFmtId="0" fontId="0" fillId="3" borderId="0" xfId="0" applyFill="1" applyAlignment="1">
      <alignment vertical="top"/>
    </xf>
    <xf numFmtId="0" fontId="0" fillId="3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left"/>
    </xf>
    <xf numFmtId="0" fontId="0" fillId="7" borderId="0" xfId="0" applyFill="1" applyAlignment="1">
      <alignment horizontal="center"/>
    </xf>
    <xf numFmtId="0" fontId="0" fillId="0" borderId="1" xfId="0" applyBorder="1"/>
    <xf numFmtId="0" fontId="0" fillId="3" borderId="1" xfId="0" applyFill="1" applyBorder="1"/>
    <xf numFmtId="10" fontId="4" fillId="5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4" fillId="5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9" xfId="0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4" fontId="0" fillId="0" borderId="2" xfId="0" applyNumberForma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left" vertical="top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center"/>
    </xf>
    <xf numFmtId="0" fontId="0" fillId="3" borderId="2" xfId="0" applyFill="1" applyBorder="1"/>
    <xf numFmtId="0" fontId="0" fillId="0" borderId="7" xfId="0" applyBorder="1" applyAlignment="1">
      <alignment vertical="center"/>
    </xf>
    <xf numFmtId="0" fontId="0" fillId="3" borderId="9" xfId="0" applyFill="1" applyBorder="1"/>
    <xf numFmtId="0" fontId="0" fillId="0" borderId="6" xfId="0" applyBorder="1" applyAlignment="1">
      <alignment vertical="center"/>
    </xf>
    <xf numFmtId="0" fontId="0" fillId="3" borderId="10" xfId="0" applyFill="1" applyBorder="1"/>
    <xf numFmtId="4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10" fontId="4" fillId="5" borderId="7" xfId="0" applyNumberFormat="1" applyFont="1" applyFill="1" applyBorder="1" applyAlignment="1">
      <alignment horizontal="center" vertical="center"/>
    </xf>
    <xf numFmtId="0" fontId="2" fillId="3" borderId="3" xfId="0" applyFont="1" applyFill="1" applyBorder="1"/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/>
    </xf>
    <xf numFmtId="10" fontId="4" fillId="5" borderId="14" xfId="0" applyNumberFormat="1" applyFont="1" applyFill="1" applyBorder="1" applyAlignment="1">
      <alignment horizontal="center" vertical="center"/>
    </xf>
    <xf numFmtId="10" fontId="0" fillId="0" borderId="7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top"/>
    </xf>
    <xf numFmtId="0" fontId="0" fillId="3" borderId="8" xfId="0" applyFill="1" applyBorder="1" applyAlignment="1">
      <alignment vertical="top"/>
    </xf>
    <xf numFmtId="0" fontId="0" fillId="0" borderId="12" xfId="0" applyBorder="1"/>
    <xf numFmtId="0" fontId="3" fillId="3" borderId="8" xfId="0" applyFont="1" applyFill="1" applyBorder="1" applyAlignment="1">
      <alignment vertical="top"/>
    </xf>
    <xf numFmtId="0" fontId="0" fillId="0" borderId="13" xfId="0" applyBorder="1"/>
    <xf numFmtId="0" fontId="2" fillId="3" borderId="10" xfId="0" applyFont="1" applyFill="1" applyBorder="1" applyAlignment="1">
      <alignment horizontal="left"/>
    </xf>
    <xf numFmtId="0" fontId="0" fillId="0" borderId="14" xfId="0" applyBorder="1"/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3" fillId="3" borderId="12" xfId="0" applyFont="1" applyFill="1" applyBorder="1"/>
    <xf numFmtId="0" fontId="0" fillId="3" borderId="12" xfId="0" applyFill="1" applyBorder="1"/>
    <xf numFmtId="0" fontId="3" fillId="0" borderId="12" xfId="0" applyFont="1" applyBorder="1" applyAlignment="1">
      <alignment horizontal="left"/>
    </xf>
    <xf numFmtId="0" fontId="0" fillId="0" borderId="4" xfId="0" applyBorder="1" applyAlignment="1">
      <alignment vertical="center" wrapText="1"/>
    </xf>
    <xf numFmtId="0" fontId="0" fillId="3" borderId="12" xfId="0" applyFill="1" applyBorder="1" applyAlignment="1">
      <alignment vertical="center"/>
    </xf>
    <xf numFmtId="0" fontId="0" fillId="2" borderId="12" xfId="0" applyFill="1" applyBorder="1" applyAlignment="1">
      <alignment horizontal="center"/>
    </xf>
    <xf numFmtId="0" fontId="0" fillId="6" borderId="7" xfId="0" applyFill="1" applyBorder="1"/>
    <xf numFmtId="10" fontId="4" fillId="5" borderId="7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10" fontId="0" fillId="0" borderId="14" xfId="0" applyNumberFormat="1" applyBorder="1" applyAlignment="1">
      <alignment horizontal="center" vertical="center"/>
    </xf>
    <xf numFmtId="0" fontId="2" fillId="3" borderId="13" xfId="0" applyFont="1" applyFill="1" applyBorder="1"/>
    <xf numFmtId="0" fontId="0" fillId="0" borderId="12" xfId="0" applyBorder="1" applyAlignment="1">
      <alignment wrapText="1"/>
    </xf>
    <xf numFmtId="0" fontId="0" fillId="3" borderId="10" xfId="0" applyFill="1" applyBorder="1" applyAlignment="1">
      <alignment vertical="center"/>
    </xf>
    <xf numFmtId="10" fontId="4" fillId="5" borderId="9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/>
    </xf>
    <xf numFmtId="4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/>
    </xf>
    <xf numFmtId="0" fontId="2" fillId="3" borderId="2" xfId="0" applyFont="1" applyFill="1" applyBorder="1"/>
    <xf numFmtId="0" fontId="0" fillId="0" borderId="13" xfId="0" applyBorder="1" applyAlignment="1">
      <alignment wrapText="1"/>
    </xf>
    <xf numFmtId="0" fontId="2" fillId="5" borderId="5" xfId="0" applyFont="1" applyFill="1" applyBorder="1" applyAlignment="1">
      <alignment horizontal="left" vertical="center" wrapText="1"/>
    </xf>
    <xf numFmtId="0" fontId="0" fillId="5" borderId="5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3" borderId="7" xfId="0" applyFill="1" applyBorder="1" applyAlignment="1">
      <alignment vertical="center"/>
    </xf>
    <xf numFmtId="0" fontId="0" fillId="5" borderId="10" xfId="0" applyFill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2" fillId="3" borderId="12" xfId="0" applyFont="1" applyFill="1" applyBorder="1"/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3" borderId="13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3" borderId="13" xfId="0" applyFill="1" applyBorder="1"/>
    <xf numFmtId="0" fontId="0" fillId="3" borderId="13" xfId="0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8" borderId="12" xfId="0" applyFont="1" applyFill="1" applyBorder="1" applyAlignment="1">
      <alignment horizontal="left" vertical="center" wrapText="1"/>
    </xf>
    <xf numFmtId="0" fontId="0" fillId="8" borderId="12" xfId="0" applyFill="1" applyBorder="1" applyAlignment="1">
      <alignment vertical="center"/>
    </xf>
    <xf numFmtId="0" fontId="0" fillId="8" borderId="12" xfId="0" applyFill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6" xfId="0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8" borderId="7" xfId="0" applyFont="1" applyFill="1" applyBorder="1" applyAlignment="1">
      <alignment horizontal="left" wrapText="1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wrapText="1"/>
    </xf>
    <xf numFmtId="0" fontId="2" fillId="8" borderId="12" xfId="0" applyFont="1" applyFill="1" applyBorder="1" applyAlignment="1">
      <alignment horizontal="left" vertical="center"/>
    </xf>
    <xf numFmtId="0" fontId="2" fillId="8" borderId="10" xfId="0" applyFont="1" applyFill="1" applyBorder="1"/>
    <xf numFmtId="10" fontId="4" fillId="8" borderId="9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3" fillId="3" borderId="3" xfId="0" applyFont="1" applyFill="1" applyBorder="1" applyAlignment="1">
      <alignment vertical="top"/>
    </xf>
    <xf numFmtId="0" fontId="2" fillId="3" borderId="14" xfId="0" applyFont="1" applyFill="1" applyBorder="1" applyAlignment="1">
      <alignment horizontal="left" vertical="top"/>
    </xf>
    <xf numFmtId="0" fontId="4" fillId="2" borderId="12" xfId="0" applyFont="1" applyFill="1" applyBorder="1" applyAlignment="1">
      <alignment horizontal="center"/>
    </xf>
    <xf numFmtId="0" fontId="4" fillId="7" borderId="0" xfId="0" applyFont="1" applyFill="1" applyAlignment="1">
      <alignment horizontal="center"/>
    </xf>
    <xf numFmtId="0" fontId="4" fillId="6" borderId="7" xfId="0" applyFont="1" applyFill="1" applyBorder="1"/>
    <xf numFmtId="0" fontId="4" fillId="0" borderId="0" xfId="0" applyFont="1"/>
    <xf numFmtId="0" fontId="4" fillId="2" borderId="12" xfId="0" applyFont="1" applyFill="1" applyBorder="1" applyAlignment="1">
      <alignment horizontal="center" vertical="center"/>
    </xf>
    <xf numFmtId="10" fontId="0" fillId="5" borderId="7" xfId="0" applyNumberFormat="1" applyFill="1" applyBorder="1" applyAlignment="1">
      <alignment horizontal="center"/>
    </xf>
    <xf numFmtId="10" fontId="0" fillId="5" borderId="5" xfId="0" applyNumberFormat="1" applyFill="1" applyBorder="1" applyAlignment="1">
      <alignment horizontal="center"/>
    </xf>
    <xf numFmtId="0" fontId="0" fillId="8" borderId="12" xfId="0" applyFill="1" applyBorder="1" applyAlignment="1">
      <alignment horizontal="left" vertical="center" wrapText="1"/>
    </xf>
    <xf numFmtId="10" fontId="0" fillId="8" borderId="7" xfId="0" applyNumberFormat="1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 vertical="center"/>
    </xf>
    <xf numFmtId="0" fontId="3" fillId="3" borderId="2" xfId="0" applyFont="1" applyFill="1" applyBorder="1"/>
    <xf numFmtId="10" fontId="0" fillId="5" borderId="15" xfId="0" applyNumberForma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10" fontId="0" fillId="5" borderId="5" xfId="0" applyNumberForma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left" wrapText="1"/>
    </xf>
    <xf numFmtId="10" fontId="0" fillId="8" borderId="8" xfId="0" applyNumberFormat="1" applyFill="1" applyBorder="1" applyAlignment="1">
      <alignment horizontal="center" vertical="center"/>
    </xf>
    <xf numFmtId="0" fontId="3" fillId="3" borderId="7" xfId="0" applyFont="1" applyFill="1" applyBorder="1"/>
    <xf numFmtId="10" fontId="0" fillId="5" borderId="9" xfId="0" applyNumberFormat="1" applyFill="1" applyBorder="1" applyAlignment="1">
      <alignment horizontal="center" vertical="center"/>
    </xf>
    <xf numFmtId="0" fontId="3" fillId="3" borderId="1" xfId="0" applyFont="1" applyFill="1" applyBorder="1"/>
    <xf numFmtId="10" fontId="0" fillId="5" borderId="6" xfId="0" applyNumberFormat="1" applyFill="1" applyBorder="1" applyAlignment="1">
      <alignment horizontal="center" vertical="center"/>
    </xf>
    <xf numFmtId="0" fontId="3" fillId="3" borderId="3" xfId="0" applyFont="1" applyFill="1" applyBorder="1"/>
    <xf numFmtId="4" fontId="0" fillId="8" borderId="13" xfId="0" applyNumberFormat="1" applyFill="1" applyBorder="1" applyAlignment="1">
      <alignment vertical="center"/>
    </xf>
    <xf numFmtId="4" fontId="0" fillId="5" borderId="14" xfId="0" applyNumberFormat="1" applyFill="1" applyBorder="1" applyAlignment="1">
      <alignment vertical="center"/>
    </xf>
    <xf numFmtId="4" fontId="0" fillId="8" borderId="1" xfId="0" applyNumberForma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4" fontId="0" fillId="3" borderId="12" xfId="0" applyNumberFormat="1" applyFill="1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4" fontId="0" fillId="3" borderId="10" xfId="0" applyNumberFormat="1" applyFill="1" applyBorder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/>
    <xf numFmtId="4" fontId="4" fillId="0" borderId="12" xfId="0" applyNumberFormat="1" applyFont="1" applyBorder="1" applyAlignment="1">
      <alignment vertical="center"/>
    </xf>
    <xf numFmtId="4" fontId="4" fillId="0" borderId="7" xfId="0" applyNumberFormat="1" applyFont="1" applyBorder="1"/>
    <xf numFmtId="4" fontId="4" fillId="0" borderId="2" xfId="0" applyNumberFormat="1" applyFont="1" applyBorder="1" applyAlignment="1">
      <alignment vertical="center"/>
    </xf>
    <xf numFmtId="0" fontId="2" fillId="4" borderId="3" xfId="0" applyFont="1" applyFill="1" applyBorder="1" applyAlignment="1">
      <alignment horizontal="center"/>
    </xf>
    <xf numFmtId="0" fontId="4" fillId="7" borderId="2" xfId="0" applyFont="1" applyFill="1" applyBorder="1"/>
    <xf numFmtId="0" fontId="4" fillId="7" borderId="12" xfId="0" applyFont="1" applyFill="1" applyBorder="1"/>
    <xf numFmtId="0" fontId="0" fillId="0" borderId="1" xfId="0" applyBorder="1" applyAlignment="1">
      <alignment wrapText="1"/>
    </xf>
    <xf numFmtId="0" fontId="4" fillId="7" borderId="12" xfId="0" applyFont="1" applyFill="1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3" xfId="0" applyBorder="1"/>
    <xf numFmtId="0" fontId="0" fillId="0" borderId="2" xfId="0" applyBorder="1" applyAlignment="1">
      <alignment wrapText="1"/>
    </xf>
    <xf numFmtId="0" fontId="4" fillId="7" borderId="7" xfId="0" applyFont="1" applyFill="1" applyBorder="1"/>
    <xf numFmtId="0" fontId="0" fillId="0" borderId="5" xfId="0" applyBorder="1"/>
    <xf numFmtId="0" fontId="0" fillId="0" borderId="6" xfId="0" applyBorder="1"/>
    <xf numFmtId="0" fontId="0" fillId="0" borderId="11" xfId="0" applyBorder="1"/>
    <xf numFmtId="0" fontId="0" fillId="0" borderId="4" xfId="0" applyBorder="1"/>
    <xf numFmtId="0" fontId="4" fillId="7" borderId="2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3" borderId="6" xfId="0" applyFill="1" applyBorder="1"/>
    <xf numFmtId="0" fontId="0" fillId="3" borderId="14" xfId="0" applyFill="1" applyBorder="1" applyAlignment="1">
      <alignment vertical="top"/>
    </xf>
    <xf numFmtId="0" fontId="0" fillId="3" borderId="14" xfId="0" applyFill="1" applyBorder="1"/>
    <xf numFmtId="0" fontId="2" fillId="4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/>
    </xf>
    <xf numFmtId="0" fontId="0" fillId="8" borderId="1" xfId="0" applyFill="1" applyBorder="1"/>
    <xf numFmtId="0" fontId="0" fillId="5" borderId="14" xfId="0" applyFill="1" applyBorder="1" applyAlignment="1">
      <alignment vertical="center"/>
    </xf>
    <xf numFmtId="0" fontId="1" fillId="9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3" fillId="3" borderId="13" xfId="0" applyFont="1" applyFill="1" applyBorder="1"/>
    <xf numFmtId="0" fontId="4" fillId="5" borderId="2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0" fillId="6" borderId="12" xfId="0" applyFill="1" applyBorder="1"/>
    <xf numFmtId="0" fontId="3" fillId="5" borderId="2" xfId="0" applyFont="1" applyFill="1" applyBorder="1" applyAlignment="1">
      <alignment horizontal="left" vertical="center" wrapText="1"/>
    </xf>
    <xf numFmtId="0" fontId="3" fillId="8" borderId="10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4" fontId="1" fillId="9" borderId="0" xfId="0" applyNumberFormat="1" applyFont="1" applyFill="1"/>
    <xf numFmtId="0" fontId="0" fillId="10" borderId="7" xfId="0" applyFill="1" applyBorder="1" applyAlignment="1">
      <alignment horizontal="center" wrapText="1"/>
    </xf>
    <xf numFmtId="10" fontId="1" fillId="10" borderId="7" xfId="0" applyNumberFormat="1" applyFont="1" applyFill="1" applyBorder="1" applyAlignment="1">
      <alignment horizontal="center" wrapText="1"/>
    </xf>
    <xf numFmtId="4" fontId="1" fillId="10" borderId="1" xfId="0" applyNumberFormat="1" applyFont="1" applyFill="1" applyBorder="1" applyAlignment="1">
      <alignment horizontal="center" wrapText="1"/>
    </xf>
    <xf numFmtId="0" fontId="0" fillId="10" borderId="0" xfId="0" applyFill="1" applyAlignment="1">
      <alignment horizontal="center" wrapText="1"/>
    </xf>
    <xf numFmtId="0" fontId="0" fillId="10" borderId="14" xfId="0" applyFill="1" applyBorder="1" applyAlignment="1">
      <alignment horizontal="center" wrapText="1"/>
    </xf>
    <xf numFmtId="10" fontId="1" fillId="10" borderId="1" xfId="0" applyNumberFormat="1" applyFont="1" applyFill="1" applyBorder="1" applyAlignment="1">
      <alignment horizontal="center" wrapText="1"/>
    </xf>
    <xf numFmtId="0" fontId="3" fillId="0" borderId="10" xfId="0" applyFont="1" applyBorder="1" applyAlignment="1">
      <alignment horizontal="left" vertical="top" wrapText="1"/>
    </xf>
    <xf numFmtId="0" fontId="0" fillId="0" borderId="15" xfId="0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7" xfId="0" applyBorder="1"/>
    <xf numFmtId="0" fontId="0" fillId="2" borderId="1" xfId="0" applyFill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0" fontId="2" fillId="8" borderId="7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left"/>
    </xf>
    <xf numFmtId="0" fontId="2" fillId="8" borderId="9" xfId="0" applyFont="1" applyFill="1" applyBorder="1"/>
    <xf numFmtId="0" fontId="2" fillId="3" borderId="9" xfId="0" applyFont="1" applyFill="1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3" borderId="3" xfId="0" applyFill="1" applyBorder="1"/>
    <xf numFmtId="0" fontId="0" fillId="0" borderId="11" xfId="0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10" fontId="0" fillId="0" borderId="15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3" borderId="8" xfId="0" applyFill="1" applyBorder="1" applyAlignment="1">
      <alignment vertical="center"/>
    </xf>
    <xf numFmtId="0" fontId="0" fillId="3" borderId="8" xfId="0" applyFill="1" applyBorder="1"/>
    <xf numFmtId="0" fontId="0" fillId="0" borderId="7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3" borderId="9" xfId="0" applyFill="1" applyBorder="1" applyAlignment="1">
      <alignment vertical="center"/>
    </xf>
    <xf numFmtId="0" fontId="0" fillId="0" borderId="15" xfId="0" applyBorder="1" applyAlignment="1">
      <alignment vertical="center"/>
    </xf>
    <xf numFmtId="0" fontId="3" fillId="8" borderId="8" xfId="0" applyFont="1" applyFill="1" applyBorder="1" applyAlignment="1">
      <alignment vertical="top"/>
    </xf>
    <xf numFmtId="0" fontId="0" fillId="8" borderId="0" xfId="0" applyFill="1" applyAlignment="1">
      <alignment horizontal="left" vertical="center"/>
    </xf>
    <xf numFmtId="10" fontId="0" fillId="8" borderId="1" xfId="0" applyNumberForma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7" borderId="12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" fillId="0" borderId="1" xfId="0" applyFont="1" applyBorder="1" applyAlignment="1">
      <alignment wrapText="1"/>
    </xf>
    <xf numFmtId="10" fontId="4" fillId="8" borderId="14" xfId="0" applyNumberFormat="1" applyFont="1" applyFill="1" applyBorder="1" applyAlignment="1">
      <alignment horizontal="center" vertical="center"/>
    </xf>
    <xf numFmtId="0" fontId="6" fillId="0" borderId="3" xfId="0" applyFont="1" applyBorder="1"/>
    <xf numFmtId="2" fontId="0" fillId="0" borderId="0" xfId="0" applyNumberFormat="1" applyAlignment="1">
      <alignment horizontal="center" vertical="center"/>
    </xf>
    <xf numFmtId="44" fontId="4" fillId="3" borderId="0" xfId="1" applyFont="1" applyFill="1" applyAlignment="1">
      <alignment horizontal="center" vertical="center"/>
    </xf>
    <xf numFmtId="44" fontId="4" fillId="3" borderId="3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/>
    </xf>
    <xf numFmtId="44" fontId="4" fillId="5" borderId="0" xfId="1" applyFont="1" applyFill="1" applyAlignment="1">
      <alignment horizontal="center" vertical="center"/>
    </xf>
    <xf numFmtId="44" fontId="4" fillId="3" borderId="0" xfId="1" applyFont="1" applyFill="1"/>
    <xf numFmtId="44" fontId="4" fillId="3" borderId="13" xfId="1" applyFont="1" applyFill="1" applyBorder="1" applyAlignment="1">
      <alignment horizontal="center"/>
    </xf>
    <xf numFmtId="44" fontId="4" fillId="8" borderId="13" xfId="1" applyFont="1" applyFill="1" applyBorder="1" applyAlignment="1">
      <alignment horizontal="center" vertical="center"/>
    </xf>
    <xf numFmtId="44" fontId="4" fillId="3" borderId="12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0" xfId="0" applyFont="1"/>
    <xf numFmtId="0" fontId="10" fillId="0" borderId="21" xfId="0" applyFont="1" applyBorder="1"/>
    <xf numFmtId="0" fontId="9" fillId="0" borderId="23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0" fillId="0" borderId="24" xfId="0" applyFont="1" applyBorder="1"/>
    <xf numFmtId="2" fontId="0" fillId="0" borderId="25" xfId="0" applyNumberForma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0" fillId="3" borderId="16" xfId="0" applyFill="1" applyBorder="1"/>
    <xf numFmtId="0" fontId="0" fillId="8" borderId="2" xfId="0" applyFill="1" applyBorder="1" applyAlignment="1">
      <alignment horizontal="center" vertical="center"/>
    </xf>
    <xf numFmtId="44" fontId="4" fillId="8" borderId="3" xfId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44" fontId="4" fillId="3" borderId="3" xfId="1" applyFont="1" applyFill="1" applyBorder="1" applyAlignment="1">
      <alignment horizontal="center"/>
    </xf>
    <xf numFmtId="0" fontId="0" fillId="5" borderId="14" xfId="0" applyFill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3" borderId="15" xfId="0" applyFill="1" applyBorder="1"/>
    <xf numFmtId="0" fontId="0" fillId="0" borderId="18" xfId="0" applyBorder="1"/>
    <xf numFmtId="2" fontId="0" fillId="0" borderId="28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44" fontId="0" fillId="0" borderId="0" xfId="1" applyFont="1"/>
    <xf numFmtId="2" fontId="0" fillId="0" borderId="4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4" fillId="8" borderId="12" xfId="0" applyNumberFormat="1" applyFont="1" applyFill="1" applyBorder="1" applyAlignment="1">
      <alignment horizontal="center" vertical="center"/>
    </xf>
    <xf numFmtId="44" fontId="0" fillId="12" borderId="0" xfId="0" applyNumberFormat="1" applyFill="1"/>
    <xf numFmtId="3" fontId="0" fillId="3" borderId="4" xfId="0" applyNumberFormat="1" applyFill="1" applyBorder="1" applyAlignment="1">
      <alignment vertical="center"/>
    </xf>
    <xf numFmtId="9" fontId="0" fillId="13" borderId="12" xfId="0" applyNumberFormat="1" applyFill="1" applyBorder="1" applyAlignment="1">
      <alignment horizontal="center" vertical="center" wrapText="1"/>
    </xf>
    <xf numFmtId="10" fontId="1" fillId="13" borderId="7" xfId="0" applyNumberFormat="1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top" wrapText="1"/>
    </xf>
    <xf numFmtId="0" fontId="0" fillId="13" borderId="1" xfId="0" applyFill="1" applyBorder="1" applyAlignment="1">
      <alignment horizontal="center" wrapText="1"/>
    </xf>
    <xf numFmtId="0" fontId="0" fillId="13" borderId="13" xfId="0" applyFill="1" applyBorder="1" applyAlignment="1">
      <alignment horizontal="center" wrapText="1"/>
    </xf>
    <xf numFmtId="0" fontId="0" fillId="13" borderId="7" xfId="0" applyFill="1" applyBorder="1" applyAlignment="1">
      <alignment horizontal="center" wrapText="1"/>
    </xf>
    <xf numFmtId="0" fontId="3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top"/>
    </xf>
    <xf numFmtId="0" fontId="0" fillId="8" borderId="9" xfId="0" applyFill="1" applyBorder="1" applyAlignment="1">
      <alignment vertical="center"/>
    </xf>
    <xf numFmtId="0" fontId="12" fillId="0" borderId="1" xfId="0" applyFont="1" applyBorder="1"/>
    <xf numFmtId="0" fontId="4" fillId="8" borderId="13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9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21" xfId="0" applyFont="1" applyBorder="1" applyAlignment="1">
      <alignment horizont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2" fillId="11" borderId="12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38100</xdr:rowOff>
    </xdr:from>
    <xdr:to>
      <xdr:col>2</xdr:col>
      <xdr:colOff>1310928</xdr:colOff>
      <xdr:row>5</xdr:row>
      <xdr:rowOff>52837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F487924-8523-46F4-8926-6F0726643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38100"/>
          <a:ext cx="1196628" cy="96723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72</xdr:row>
      <xdr:rowOff>0</xdr:rowOff>
    </xdr:from>
    <xdr:to>
      <xdr:col>8</xdr:col>
      <xdr:colOff>165347</xdr:colOff>
      <xdr:row>77</xdr:row>
      <xdr:rowOff>131709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BB44A694-2808-4C5C-98C0-5571B57B0709}"/>
            </a:ext>
          </a:extLst>
        </xdr:cNvPr>
        <xdr:cNvSpPr txBox="1"/>
      </xdr:nvSpPr>
      <xdr:spPr>
        <a:xfrm>
          <a:off x="4087906" y="29108400"/>
          <a:ext cx="5508312" cy="1028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100" b="1"/>
            <a:t> __________________________________________________________________                    </a:t>
          </a:r>
          <a:endParaRPr lang="pt-BR" sz="1100">
            <a:effectLst/>
          </a:endParaRPr>
        </a:p>
        <a:p>
          <a:pPr algn="ctr"/>
          <a:r>
            <a:rPr lang="pt-BR" sz="14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Ítalo Wanderley de Andrade </a:t>
          </a:r>
        </a:p>
        <a:p>
          <a:pPr algn="ctr"/>
          <a:r>
            <a:rPr lang="pt-BR" sz="14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Arquiteto e Urbanista </a:t>
          </a:r>
        </a:p>
        <a:p>
          <a:pPr algn="ctr"/>
          <a:r>
            <a:rPr lang="pt-BR" sz="14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CAU – A82705-3 </a:t>
          </a:r>
          <a:r>
            <a:rPr lang="pt-BR" sz="14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    </a:t>
          </a:r>
          <a:endParaRPr lang="pt-BR" sz="14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38100</xdr:rowOff>
    </xdr:from>
    <xdr:to>
      <xdr:col>1</xdr:col>
      <xdr:colOff>1310928</xdr:colOff>
      <xdr:row>5</xdr:row>
      <xdr:rowOff>52837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C1B7157-AB75-44A4-9EE4-F27AE5E73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38100"/>
          <a:ext cx="1196628" cy="967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EE869-7A28-48DF-B70D-22BD48DD6E17}">
  <sheetPr>
    <pageSetUpPr fitToPage="1"/>
  </sheetPr>
  <dimension ref="A1:H31"/>
  <sheetViews>
    <sheetView workbookViewId="0">
      <selection sqref="A1:H31"/>
    </sheetView>
  </sheetViews>
  <sheetFormatPr defaultRowHeight="15" x14ac:dyDescent="0.25"/>
  <cols>
    <col min="1" max="1" width="21.42578125" customWidth="1"/>
    <col min="2" max="2" width="12.42578125" customWidth="1"/>
    <col min="3" max="3" width="10.85546875" customWidth="1"/>
    <col min="4" max="4" width="53.5703125" customWidth="1"/>
    <col min="5" max="5" width="30.42578125" style="3" customWidth="1"/>
    <col min="6" max="6" width="11.5703125" style="2" customWidth="1"/>
    <col min="7" max="7" width="12.140625" customWidth="1"/>
  </cols>
  <sheetData>
    <row r="1" spans="1:8" x14ac:dyDescent="0.25">
      <c r="A1" s="343" t="s">
        <v>0</v>
      </c>
      <c r="B1" s="343"/>
      <c r="C1" s="343"/>
      <c r="D1" s="343"/>
      <c r="E1" s="343"/>
      <c r="F1" s="343"/>
      <c r="G1" s="343"/>
      <c r="H1" s="343"/>
    </row>
    <row r="3" spans="1:8" x14ac:dyDescent="0.25">
      <c r="A3" s="167" t="s">
        <v>0</v>
      </c>
      <c r="B3" s="167" t="s">
        <v>1</v>
      </c>
      <c r="C3" s="166" t="s">
        <v>2</v>
      </c>
      <c r="D3" s="169" t="s">
        <v>3</v>
      </c>
      <c r="E3" s="178" t="s">
        <v>4</v>
      </c>
      <c r="F3" s="265" t="s">
        <v>5</v>
      </c>
      <c r="G3" s="167" t="s">
        <v>6</v>
      </c>
      <c r="H3" s="173" t="s">
        <v>7</v>
      </c>
    </row>
    <row r="4" spans="1:8" ht="30" x14ac:dyDescent="0.25">
      <c r="A4" s="340" t="s">
        <v>8</v>
      </c>
      <c r="B4" s="175" t="s">
        <v>9</v>
      </c>
      <c r="C4" t="s">
        <v>10</v>
      </c>
      <c r="D4" s="170" t="s">
        <v>11</v>
      </c>
      <c r="E4" s="201" t="s">
        <v>12</v>
      </c>
      <c r="F4" s="50" t="s">
        <v>13</v>
      </c>
      <c r="G4" s="50">
        <v>36.96</v>
      </c>
      <c r="H4" s="340">
        <v>88.06</v>
      </c>
    </row>
    <row r="5" spans="1:8" ht="30" x14ac:dyDescent="0.25">
      <c r="A5" s="341"/>
      <c r="B5" s="177">
        <v>100938</v>
      </c>
      <c r="C5" s="21" t="s">
        <v>14</v>
      </c>
      <c r="D5" s="58" t="s">
        <v>15</v>
      </c>
      <c r="E5" s="200" t="s">
        <v>12</v>
      </c>
      <c r="F5" s="50" t="s">
        <v>13</v>
      </c>
      <c r="G5" s="20">
        <v>6.9</v>
      </c>
      <c r="H5" s="341"/>
    </row>
    <row r="6" spans="1:8" ht="30" x14ac:dyDescent="0.25">
      <c r="A6" s="341"/>
      <c r="B6" s="177">
        <v>88281</v>
      </c>
      <c r="C6" s="26" t="s">
        <v>14</v>
      </c>
      <c r="D6" s="172" t="s">
        <v>16</v>
      </c>
      <c r="E6" s="202" t="s">
        <v>12</v>
      </c>
      <c r="F6" s="20" t="s">
        <v>17</v>
      </c>
      <c r="G6" s="51">
        <v>25.3</v>
      </c>
      <c r="H6" s="341"/>
    </row>
    <row r="7" spans="1:8" ht="30" x14ac:dyDescent="0.25">
      <c r="A7" s="342"/>
      <c r="B7" s="174">
        <v>88316</v>
      </c>
      <c r="C7" s="171" t="s">
        <v>14</v>
      </c>
      <c r="D7" s="26" t="s">
        <v>18</v>
      </c>
      <c r="E7" s="200" t="s">
        <v>12</v>
      </c>
      <c r="F7" s="30" t="s">
        <v>17</v>
      </c>
      <c r="G7" s="20">
        <v>18.93</v>
      </c>
      <c r="H7" s="342"/>
    </row>
    <row r="8" spans="1:8" x14ac:dyDescent="0.25">
      <c r="E8" s="225"/>
    </row>
    <row r="9" spans="1:8" ht="60" x14ac:dyDescent="0.25">
      <c r="A9" s="340" t="s">
        <v>8</v>
      </c>
      <c r="B9" s="177" t="s">
        <v>19</v>
      </c>
      <c r="C9" s="58" t="s">
        <v>10</v>
      </c>
      <c r="D9" s="81" t="s">
        <v>20</v>
      </c>
      <c r="E9" s="199" t="s">
        <v>12</v>
      </c>
      <c r="F9" s="50" t="s">
        <v>21</v>
      </c>
      <c r="G9" s="50">
        <v>54.17</v>
      </c>
      <c r="H9" s="340">
        <v>73.099999999999994</v>
      </c>
    </row>
    <row r="10" spans="1:8" ht="30" x14ac:dyDescent="0.25">
      <c r="A10" s="342"/>
      <c r="B10" s="176">
        <v>88316</v>
      </c>
      <c r="C10" s="21" t="s">
        <v>14</v>
      </c>
      <c r="D10" s="21" t="s">
        <v>18</v>
      </c>
      <c r="E10" s="200" t="s">
        <v>12</v>
      </c>
      <c r="F10" s="20" t="s">
        <v>17</v>
      </c>
      <c r="G10" s="20">
        <v>18.93</v>
      </c>
      <c r="H10" s="342"/>
    </row>
    <row r="11" spans="1:8" x14ac:dyDescent="0.25">
      <c r="E11" s="225"/>
    </row>
    <row r="12" spans="1:8" ht="45" x14ac:dyDescent="0.25">
      <c r="A12" s="340" t="s">
        <v>8</v>
      </c>
      <c r="B12" s="177" t="s">
        <v>22</v>
      </c>
      <c r="C12" s="58" t="s">
        <v>10</v>
      </c>
      <c r="D12" s="168" t="s">
        <v>23</v>
      </c>
      <c r="E12" s="179" t="s">
        <v>24</v>
      </c>
      <c r="F12" s="20" t="s">
        <v>25</v>
      </c>
      <c r="G12" s="50">
        <v>777.06</v>
      </c>
      <c r="H12" s="340">
        <v>847.96</v>
      </c>
    </row>
    <row r="13" spans="1:8" x14ac:dyDescent="0.25">
      <c r="A13" s="341"/>
      <c r="B13" s="177">
        <v>39961</v>
      </c>
      <c r="C13" s="14" t="s">
        <v>14</v>
      </c>
      <c r="D13" t="s">
        <v>26</v>
      </c>
      <c r="E13" s="39" t="s">
        <v>24</v>
      </c>
      <c r="F13" s="4" t="s">
        <v>27</v>
      </c>
      <c r="G13" s="50">
        <v>22.62</v>
      </c>
      <c r="H13" s="341"/>
    </row>
    <row r="14" spans="1:8" ht="45" x14ac:dyDescent="0.25">
      <c r="A14" s="341"/>
      <c r="B14" s="175">
        <v>4377</v>
      </c>
      <c r="C14" t="s">
        <v>14</v>
      </c>
      <c r="D14" s="81" t="s">
        <v>28</v>
      </c>
      <c r="E14" s="50" t="s">
        <v>24</v>
      </c>
      <c r="F14" s="50" t="s">
        <v>27</v>
      </c>
      <c r="G14" s="50">
        <v>1.67</v>
      </c>
      <c r="H14" s="341"/>
    </row>
    <row r="15" spans="1:8" x14ac:dyDescent="0.25">
      <c r="A15" s="341"/>
      <c r="B15" s="177">
        <v>88309</v>
      </c>
      <c r="C15" s="58" t="s">
        <v>14</v>
      </c>
      <c r="D15" s="58" t="s">
        <v>29</v>
      </c>
      <c r="E15" s="50" t="s">
        <v>24</v>
      </c>
      <c r="F15" s="50" t="s">
        <v>17</v>
      </c>
      <c r="G15" s="50">
        <v>23.68</v>
      </c>
      <c r="H15" s="341"/>
    </row>
    <row r="16" spans="1:8" x14ac:dyDescent="0.25">
      <c r="A16" s="342"/>
      <c r="B16" s="176">
        <v>88316</v>
      </c>
      <c r="C16" s="21" t="s">
        <v>14</v>
      </c>
      <c r="D16" s="21" t="s">
        <v>18</v>
      </c>
      <c r="E16" s="20" t="s">
        <v>24</v>
      </c>
      <c r="F16" s="17" t="s">
        <v>17</v>
      </c>
      <c r="G16" s="204">
        <v>18.93</v>
      </c>
      <c r="H16" s="342"/>
    </row>
    <row r="18" spans="1:8" ht="45" x14ac:dyDescent="0.25">
      <c r="A18" s="340" t="s">
        <v>8</v>
      </c>
      <c r="B18" s="177" t="s">
        <v>30</v>
      </c>
      <c r="C18" s="58" t="s">
        <v>10</v>
      </c>
      <c r="D18" s="81" t="s">
        <v>31</v>
      </c>
      <c r="E18" s="20" t="s">
        <v>24</v>
      </c>
      <c r="F18" s="266" t="s">
        <v>25</v>
      </c>
      <c r="G18" s="50">
        <v>793.52</v>
      </c>
      <c r="H18" s="340">
        <v>860.42</v>
      </c>
    </row>
    <row r="19" spans="1:8" x14ac:dyDescent="0.25">
      <c r="A19" s="341"/>
      <c r="B19" s="177">
        <v>39961</v>
      </c>
      <c r="C19" s="58" t="s">
        <v>14</v>
      </c>
      <c r="D19" s="58" t="s">
        <v>32</v>
      </c>
      <c r="E19" s="30" t="s">
        <v>24</v>
      </c>
      <c r="F19" s="266" t="s">
        <v>27</v>
      </c>
      <c r="G19" s="20">
        <v>22.62</v>
      </c>
      <c r="H19" s="341"/>
    </row>
    <row r="20" spans="1:8" ht="45" x14ac:dyDescent="0.25">
      <c r="A20" s="341"/>
      <c r="B20" s="175">
        <v>4377</v>
      </c>
      <c r="C20" s="175" t="s">
        <v>14</v>
      </c>
      <c r="D20" s="180" t="s">
        <v>28</v>
      </c>
      <c r="E20" s="30" t="s">
        <v>24</v>
      </c>
      <c r="F20" s="267" t="s">
        <v>27</v>
      </c>
      <c r="G20" s="51">
        <v>1.67</v>
      </c>
      <c r="H20" s="341"/>
    </row>
    <row r="21" spans="1:8" x14ac:dyDescent="0.25">
      <c r="A21" s="341"/>
      <c r="B21" s="177">
        <v>88309</v>
      </c>
      <c r="C21" s="58" t="s">
        <v>14</v>
      </c>
      <c r="D21" s="58" t="s">
        <v>29</v>
      </c>
      <c r="E21" s="51" t="s">
        <v>24</v>
      </c>
      <c r="F21" s="268" t="s">
        <v>17</v>
      </c>
      <c r="G21" s="50">
        <v>23.68</v>
      </c>
      <c r="H21" s="341"/>
    </row>
    <row r="22" spans="1:8" x14ac:dyDescent="0.25">
      <c r="A22" s="342"/>
      <c r="B22" s="176">
        <v>88316</v>
      </c>
      <c r="C22" s="21" t="s">
        <v>14</v>
      </c>
      <c r="D22" s="21" t="s">
        <v>18</v>
      </c>
      <c r="E22" s="20" t="s">
        <v>24</v>
      </c>
      <c r="F22" s="267" t="s">
        <v>17</v>
      </c>
      <c r="G22" s="20">
        <v>18.93</v>
      </c>
      <c r="H22" s="342"/>
    </row>
    <row r="24" spans="1:8" ht="30" x14ac:dyDescent="0.25">
      <c r="A24" s="340" t="s">
        <v>8</v>
      </c>
      <c r="B24" s="177" t="s">
        <v>33</v>
      </c>
      <c r="C24" s="58" t="s">
        <v>14</v>
      </c>
      <c r="D24" s="81" t="s">
        <v>34</v>
      </c>
      <c r="E24" s="50" t="s">
        <v>24</v>
      </c>
      <c r="F24" s="249" t="s">
        <v>35</v>
      </c>
      <c r="G24" s="50">
        <v>9.56</v>
      </c>
      <c r="H24" s="340">
        <v>53.53</v>
      </c>
    </row>
    <row r="25" spans="1:8" ht="30" x14ac:dyDescent="0.25">
      <c r="A25" s="341"/>
      <c r="B25" s="177">
        <v>88251</v>
      </c>
      <c r="C25" s="58" t="s">
        <v>14</v>
      </c>
      <c r="D25" s="81" t="s">
        <v>36</v>
      </c>
      <c r="E25" s="50" t="s">
        <v>24</v>
      </c>
      <c r="F25" s="266" t="s">
        <v>17</v>
      </c>
      <c r="G25" s="50">
        <v>20.059999999999999</v>
      </c>
      <c r="H25" s="341"/>
    </row>
    <row r="26" spans="1:8" x14ac:dyDescent="0.25">
      <c r="A26" s="342"/>
      <c r="B26" s="176">
        <v>88315</v>
      </c>
      <c r="C26" s="21" t="s">
        <v>14</v>
      </c>
      <c r="D26" s="14" t="s">
        <v>37</v>
      </c>
      <c r="E26" s="198" t="s">
        <v>24</v>
      </c>
      <c r="F26" s="267" t="s">
        <v>17</v>
      </c>
      <c r="G26" s="20">
        <v>23.91</v>
      </c>
      <c r="H26" s="342"/>
    </row>
    <row r="28" spans="1:8" ht="30" x14ac:dyDescent="0.25">
      <c r="A28" s="340" t="s">
        <v>8</v>
      </c>
      <c r="B28" s="177" t="s">
        <v>38</v>
      </c>
      <c r="C28" s="58" t="s">
        <v>39</v>
      </c>
      <c r="D28" s="109" t="s">
        <v>40</v>
      </c>
      <c r="E28" s="263" t="s">
        <v>41</v>
      </c>
      <c r="F28" s="50" t="s">
        <v>27</v>
      </c>
      <c r="G28" s="20">
        <v>40.799999999999997</v>
      </c>
      <c r="H28" s="340">
        <v>55.75</v>
      </c>
    </row>
    <row r="29" spans="1:8" ht="45" x14ac:dyDescent="0.25">
      <c r="A29" s="344"/>
      <c r="B29" s="39">
        <v>20078</v>
      </c>
      <c r="C29" s="110" t="s">
        <v>14</v>
      </c>
      <c r="D29" s="180" t="s">
        <v>42</v>
      </c>
      <c r="E29" s="263" t="s">
        <v>41</v>
      </c>
      <c r="F29" s="39" t="s">
        <v>27</v>
      </c>
      <c r="G29" s="4">
        <v>3.19</v>
      </c>
      <c r="H29" s="341"/>
    </row>
    <row r="30" spans="1:8" ht="30" x14ac:dyDescent="0.25">
      <c r="A30" s="344"/>
      <c r="B30" s="50">
        <v>88248</v>
      </c>
      <c r="C30" s="58" t="s">
        <v>14</v>
      </c>
      <c r="D30" s="81" t="s">
        <v>43</v>
      </c>
      <c r="E30" s="263" t="s">
        <v>41</v>
      </c>
      <c r="F30" s="50" t="s">
        <v>17</v>
      </c>
      <c r="G30" s="50">
        <v>5.4</v>
      </c>
      <c r="H30" s="341"/>
    </row>
    <row r="31" spans="1:8" ht="30" x14ac:dyDescent="0.25">
      <c r="A31" s="345"/>
      <c r="B31" s="20">
        <v>88267</v>
      </c>
      <c r="C31" s="21" t="s">
        <v>14</v>
      </c>
      <c r="D31" s="172" t="s">
        <v>44</v>
      </c>
      <c r="E31" s="264" t="s">
        <v>41</v>
      </c>
      <c r="F31" s="20" t="s">
        <v>17</v>
      </c>
      <c r="G31" s="20">
        <v>6.36</v>
      </c>
      <c r="H31" s="342"/>
    </row>
  </sheetData>
  <mergeCells count="13">
    <mergeCell ref="H28:H31"/>
    <mergeCell ref="A1:H1"/>
    <mergeCell ref="H24:H26"/>
    <mergeCell ref="H18:H22"/>
    <mergeCell ref="H12:H16"/>
    <mergeCell ref="H9:H10"/>
    <mergeCell ref="H4:H7"/>
    <mergeCell ref="A28:A31"/>
    <mergeCell ref="A24:A26"/>
    <mergeCell ref="A12:A16"/>
    <mergeCell ref="A9:A10"/>
    <mergeCell ref="A4:A7"/>
    <mergeCell ref="A18:A22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EB342-D0FA-4649-8672-DC58A1B5F4A3}">
  <sheetPr>
    <pageSetUpPr fitToPage="1"/>
  </sheetPr>
  <dimension ref="A1:K15"/>
  <sheetViews>
    <sheetView workbookViewId="0">
      <selection activeCell="A2" sqref="A2:K15"/>
    </sheetView>
  </sheetViews>
  <sheetFormatPr defaultRowHeight="15" x14ac:dyDescent="0.25"/>
  <cols>
    <col min="1" max="1" width="9.140625" style="135"/>
    <col min="2" max="2" width="50.7109375" style="2" customWidth="1"/>
    <col min="3" max="3" width="18.5703125" customWidth="1"/>
    <col min="4" max="4" width="13.7109375" customWidth="1"/>
    <col min="5" max="5" width="16.85546875" customWidth="1"/>
  </cols>
  <sheetData>
    <row r="1" spans="1:11" x14ac:dyDescent="0.25">
      <c r="A1" s="343"/>
      <c r="B1" s="343"/>
    </row>
    <row r="2" spans="1:11" ht="15" customHeight="1" x14ac:dyDescent="0.25">
      <c r="A2" s="346" t="s">
        <v>45</v>
      </c>
      <c r="B2" s="347"/>
      <c r="C2" s="347"/>
      <c r="D2" s="347"/>
      <c r="E2" s="347"/>
      <c r="F2" s="346"/>
      <c r="G2" s="346"/>
      <c r="H2" s="346"/>
      <c r="I2" s="346"/>
      <c r="J2" s="346"/>
      <c r="K2" s="346"/>
    </row>
    <row r="3" spans="1:11" x14ac:dyDescent="0.25">
      <c r="A3" s="132" t="s">
        <v>46</v>
      </c>
      <c r="B3" s="209" t="s">
        <v>3</v>
      </c>
      <c r="C3" s="210" t="s">
        <v>47</v>
      </c>
      <c r="D3" s="210" t="s">
        <v>48</v>
      </c>
      <c r="E3" s="210" t="s">
        <v>49</v>
      </c>
    </row>
    <row r="4" spans="1:11" ht="30" customHeight="1" x14ac:dyDescent="0.25">
      <c r="A4" s="205" t="s">
        <v>50</v>
      </c>
      <c r="B4" s="213" t="s">
        <v>12</v>
      </c>
      <c r="C4" s="318" t="s">
        <v>51</v>
      </c>
      <c r="D4" s="217" t="s">
        <v>51</v>
      </c>
      <c r="E4" s="175"/>
    </row>
    <row r="5" spans="1:11" ht="33" customHeight="1" x14ac:dyDescent="0.25">
      <c r="A5" s="100" t="s">
        <v>52</v>
      </c>
      <c r="B5" s="214" t="s">
        <v>53</v>
      </c>
      <c r="C5" s="318" t="s">
        <v>54</v>
      </c>
      <c r="D5" s="218" t="s">
        <v>54</v>
      </c>
      <c r="E5" s="175"/>
    </row>
    <row r="6" spans="1:11" ht="36" customHeight="1" x14ac:dyDescent="0.25">
      <c r="A6" s="125" t="s">
        <v>55</v>
      </c>
      <c r="B6" s="139" t="s">
        <v>56</v>
      </c>
      <c r="C6" s="319" t="s">
        <v>57</v>
      </c>
      <c r="D6" s="219" t="s">
        <v>58</v>
      </c>
      <c r="E6" s="217" t="s">
        <v>58</v>
      </c>
    </row>
    <row r="7" spans="1:11" ht="27.75" customHeight="1" x14ac:dyDescent="0.25">
      <c r="A7" s="84" t="s">
        <v>59</v>
      </c>
      <c r="B7" s="142" t="s">
        <v>60</v>
      </c>
      <c r="C7" s="320" t="s">
        <v>61</v>
      </c>
      <c r="D7" s="177"/>
      <c r="E7" s="217" t="s">
        <v>61</v>
      </c>
    </row>
    <row r="8" spans="1:11" ht="31.5" customHeight="1" x14ac:dyDescent="0.25">
      <c r="A8" s="84" t="s">
        <v>62</v>
      </c>
      <c r="B8" s="206" t="s">
        <v>63</v>
      </c>
      <c r="C8" s="321" t="s">
        <v>64</v>
      </c>
      <c r="D8" s="177"/>
      <c r="E8" s="218" t="s">
        <v>64</v>
      </c>
    </row>
    <row r="9" spans="1:11" ht="35.25" customHeight="1" x14ac:dyDescent="0.25">
      <c r="A9" s="207" t="s">
        <v>65</v>
      </c>
      <c r="B9" s="211" t="s">
        <v>66</v>
      </c>
      <c r="C9" s="322" t="s">
        <v>67</v>
      </c>
      <c r="D9" s="58"/>
      <c r="E9" s="220" t="s">
        <v>67</v>
      </c>
    </row>
    <row r="10" spans="1:11" ht="33" customHeight="1" x14ac:dyDescent="0.25">
      <c r="A10" s="126" t="s">
        <v>68</v>
      </c>
      <c r="B10" s="212" t="s">
        <v>69</v>
      </c>
      <c r="C10" s="321" t="s">
        <v>70</v>
      </c>
      <c r="D10" s="177"/>
      <c r="E10" s="216" t="s">
        <v>70</v>
      </c>
    </row>
    <row r="11" spans="1:11" ht="36" customHeight="1" x14ac:dyDescent="0.25">
      <c r="A11" s="61" t="s">
        <v>71</v>
      </c>
      <c r="B11" s="206" t="s">
        <v>72</v>
      </c>
      <c r="C11" s="322" t="s">
        <v>73</v>
      </c>
      <c r="D11" s="21"/>
      <c r="E11" s="216" t="s">
        <v>73</v>
      </c>
    </row>
    <row r="12" spans="1:11" ht="36" customHeight="1" x14ac:dyDescent="0.25">
      <c r="A12" s="61" t="s">
        <v>74</v>
      </c>
      <c r="B12" s="66" t="s">
        <v>75</v>
      </c>
      <c r="C12" s="323" t="s">
        <v>76</v>
      </c>
      <c r="D12" t="s">
        <v>77</v>
      </c>
      <c r="E12" s="217" t="s">
        <v>76</v>
      </c>
    </row>
    <row r="13" spans="1:11" ht="36" customHeight="1" x14ac:dyDescent="0.25">
      <c r="A13" s="208" t="s">
        <v>78</v>
      </c>
      <c r="B13" s="324" t="s">
        <v>79</v>
      </c>
      <c r="C13" s="323" t="s">
        <v>80</v>
      </c>
      <c r="D13" s="177"/>
      <c r="E13" s="217" t="s">
        <v>80</v>
      </c>
    </row>
    <row r="14" spans="1:11" ht="38.25" customHeight="1" x14ac:dyDescent="0.25">
      <c r="A14" s="205" t="s">
        <v>81</v>
      </c>
      <c r="B14" s="142" t="s">
        <v>82</v>
      </c>
      <c r="C14" s="321" t="s">
        <v>83</v>
      </c>
      <c r="D14" s="176"/>
      <c r="E14" s="221" t="s">
        <v>83</v>
      </c>
    </row>
    <row r="15" spans="1:11" x14ac:dyDescent="0.25">
      <c r="E15" s="215"/>
    </row>
  </sheetData>
  <mergeCells count="2">
    <mergeCell ref="A2:K2"/>
    <mergeCell ref="A1:B1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D90CC-B73E-4F3F-8D32-93AFB62A0F13}">
  <sheetPr>
    <pageSetUpPr fitToPage="1"/>
  </sheetPr>
  <dimension ref="C1:H53"/>
  <sheetViews>
    <sheetView workbookViewId="0">
      <selection activeCell="B1" sqref="B1:G49"/>
    </sheetView>
  </sheetViews>
  <sheetFormatPr defaultRowHeight="15" customHeight="1" x14ac:dyDescent="0.25"/>
  <cols>
    <col min="4" max="4" width="61.140625" style="2" customWidth="1"/>
    <col min="5" max="5" width="9.140625" style="2"/>
    <col min="6" max="6" width="9.140625" style="3"/>
    <col min="7" max="7" width="67.28515625" customWidth="1"/>
  </cols>
  <sheetData>
    <row r="1" spans="3:8" x14ac:dyDescent="0.25">
      <c r="C1" s="1"/>
      <c r="D1" s="1"/>
      <c r="E1" s="1"/>
      <c r="F1" s="1"/>
      <c r="G1" s="1"/>
    </row>
    <row r="2" spans="3:8" x14ac:dyDescent="0.25">
      <c r="C2" s="165" t="s">
        <v>84</v>
      </c>
      <c r="D2" s="165"/>
      <c r="E2" s="165"/>
      <c r="F2" s="165"/>
      <c r="G2" s="187"/>
    </row>
    <row r="3" spans="3:8" x14ac:dyDescent="0.25">
      <c r="C3" s="190" t="s">
        <v>46</v>
      </c>
      <c r="D3" s="136" t="s">
        <v>3</v>
      </c>
      <c r="E3" s="189" t="s">
        <v>5</v>
      </c>
      <c r="F3" s="156" t="s">
        <v>85</v>
      </c>
      <c r="G3" s="188" t="s">
        <v>86</v>
      </c>
    </row>
    <row r="4" spans="3:8" x14ac:dyDescent="0.25">
      <c r="C4" s="7" t="s">
        <v>50</v>
      </c>
      <c r="D4" s="97" t="s">
        <v>12</v>
      </c>
      <c r="E4" s="67"/>
      <c r="F4" s="70"/>
      <c r="G4" s="35"/>
    </row>
    <row r="5" spans="3:8" ht="30" x14ac:dyDescent="0.25">
      <c r="C5" s="68" t="s">
        <v>50</v>
      </c>
      <c r="D5" s="69" t="s">
        <v>87</v>
      </c>
      <c r="E5" s="50" t="s">
        <v>25</v>
      </c>
      <c r="F5" s="50">
        <v>33.56</v>
      </c>
      <c r="G5" s="182" t="s">
        <v>88</v>
      </c>
    </row>
    <row r="6" spans="3:8" x14ac:dyDescent="0.25">
      <c r="C6" s="74" t="s">
        <v>89</v>
      </c>
      <c r="D6" s="123" t="s">
        <v>90</v>
      </c>
      <c r="E6" s="76" t="s">
        <v>91</v>
      </c>
      <c r="F6" s="77">
        <v>2.35</v>
      </c>
      <c r="G6" s="195" t="s">
        <v>92</v>
      </c>
    </row>
    <row r="7" spans="3:8" ht="30" x14ac:dyDescent="0.25">
      <c r="C7" s="99" t="s">
        <v>93</v>
      </c>
      <c r="D7" s="124" t="s">
        <v>94</v>
      </c>
      <c r="E7" s="98" t="s">
        <v>91</v>
      </c>
      <c r="F7" s="105">
        <v>8.85</v>
      </c>
      <c r="G7" s="76" t="s">
        <v>95</v>
      </c>
    </row>
    <row r="8" spans="3:8" x14ac:dyDescent="0.25">
      <c r="C8" s="100" t="s">
        <v>52</v>
      </c>
      <c r="D8" s="66" t="s">
        <v>96</v>
      </c>
      <c r="E8" s="67"/>
      <c r="F8" s="103"/>
      <c r="G8" s="15"/>
    </row>
    <row r="9" spans="3:8" ht="75" x14ac:dyDescent="0.25">
      <c r="C9" s="86" t="s">
        <v>52</v>
      </c>
      <c r="D9" s="47" t="s">
        <v>97</v>
      </c>
      <c r="E9" s="50" t="s">
        <v>25</v>
      </c>
      <c r="F9" s="50">
        <v>49.2</v>
      </c>
      <c r="G9" s="194" t="s">
        <v>98</v>
      </c>
      <c r="H9" s="8"/>
    </row>
    <row r="10" spans="3:8" ht="60" x14ac:dyDescent="0.25">
      <c r="C10" s="86" t="s">
        <v>99</v>
      </c>
      <c r="D10" s="47" t="s">
        <v>100</v>
      </c>
      <c r="E10" s="50" t="s">
        <v>25</v>
      </c>
      <c r="F10" s="50">
        <v>98.4</v>
      </c>
      <c r="G10" s="182" t="s">
        <v>101</v>
      </c>
      <c r="H10" s="8"/>
    </row>
    <row r="11" spans="3:8" ht="75" x14ac:dyDescent="0.25">
      <c r="C11" s="86" t="s">
        <v>102</v>
      </c>
      <c r="D11" s="47" t="s">
        <v>103</v>
      </c>
      <c r="E11" s="50" t="s">
        <v>25</v>
      </c>
      <c r="F11" s="50">
        <v>98.4</v>
      </c>
      <c r="G11" s="181" t="s">
        <v>101</v>
      </c>
      <c r="H11" s="8"/>
    </row>
    <row r="12" spans="3:8" ht="20.25" customHeight="1" x14ac:dyDescent="0.25">
      <c r="C12" s="86" t="s">
        <v>104</v>
      </c>
      <c r="D12" s="333" t="s">
        <v>105</v>
      </c>
      <c r="E12" s="179" t="s">
        <v>25</v>
      </c>
      <c r="F12" s="50">
        <v>18</v>
      </c>
      <c r="G12" s="17" t="s">
        <v>106</v>
      </c>
      <c r="H12" s="8"/>
    </row>
    <row r="13" spans="3:8" ht="20.25" customHeight="1" x14ac:dyDescent="0.25">
      <c r="C13" s="125" t="s">
        <v>55</v>
      </c>
      <c r="D13" s="334" t="s">
        <v>56</v>
      </c>
      <c r="E13" s="108"/>
      <c r="F13" s="108"/>
      <c r="G13" s="332"/>
      <c r="H13" s="8"/>
    </row>
    <row r="14" spans="3:8" ht="60" x14ac:dyDescent="0.25">
      <c r="C14" s="86" t="s">
        <v>55</v>
      </c>
      <c r="D14" s="47" t="s">
        <v>107</v>
      </c>
      <c r="E14" s="50" t="s">
        <v>25</v>
      </c>
      <c r="F14" s="50">
        <v>16.38</v>
      </c>
      <c r="G14" s="193" t="s">
        <v>108</v>
      </c>
      <c r="H14" s="8"/>
    </row>
    <row r="15" spans="3:8" x14ac:dyDescent="0.25">
      <c r="C15" s="84" t="s">
        <v>59</v>
      </c>
      <c r="D15" s="66" t="s">
        <v>109</v>
      </c>
      <c r="E15" s="67"/>
      <c r="F15" s="70"/>
      <c r="G15" s="191"/>
    </row>
    <row r="16" spans="3:8" ht="45" x14ac:dyDescent="0.25">
      <c r="C16" s="86" t="s">
        <v>59</v>
      </c>
      <c r="D16" s="47" t="s">
        <v>110</v>
      </c>
      <c r="E16" s="50" t="s">
        <v>25</v>
      </c>
      <c r="F16" s="50">
        <v>37.799999999999997</v>
      </c>
      <c r="G16" s="182" t="s">
        <v>111</v>
      </c>
    </row>
    <row r="17" spans="3:7" x14ac:dyDescent="0.25">
      <c r="C17" s="87" t="s">
        <v>62</v>
      </c>
      <c r="D17" s="88" t="s">
        <v>63</v>
      </c>
      <c r="E17" s="67"/>
      <c r="F17" s="93"/>
      <c r="G17" s="186"/>
    </row>
    <row r="18" spans="3:7" ht="45" x14ac:dyDescent="0.25">
      <c r="C18" s="14" t="s">
        <v>62</v>
      </c>
      <c r="D18" s="92" t="s">
        <v>112</v>
      </c>
      <c r="E18" s="20" t="s">
        <v>25</v>
      </c>
      <c r="F18" s="20">
        <v>52</v>
      </c>
      <c r="G18" s="17" t="s">
        <v>113</v>
      </c>
    </row>
    <row r="19" spans="3:7" x14ac:dyDescent="0.25">
      <c r="C19" s="12" t="s">
        <v>65</v>
      </c>
      <c r="D19" s="90" t="s">
        <v>66</v>
      </c>
      <c r="E19" s="11"/>
      <c r="F19" s="94"/>
      <c r="G19" s="192"/>
    </row>
    <row r="20" spans="3:7" ht="30" x14ac:dyDescent="0.25">
      <c r="C20" s="58" t="s">
        <v>65</v>
      </c>
      <c r="D20" s="89" t="s">
        <v>114</v>
      </c>
      <c r="E20" s="50" t="s">
        <v>25</v>
      </c>
      <c r="F20" s="51">
        <v>33.14</v>
      </c>
      <c r="G20" s="17" t="s">
        <v>115</v>
      </c>
    </row>
    <row r="21" spans="3:7" ht="45" x14ac:dyDescent="0.25">
      <c r="C21" s="58" t="s">
        <v>116</v>
      </c>
      <c r="D21" s="81" t="s">
        <v>117</v>
      </c>
      <c r="E21" s="50" t="s">
        <v>25</v>
      </c>
      <c r="F21" s="50">
        <v>33.14</v>
      </c>
      <c r="G21" s="181" t="s">
        <v>115</v>
      </c>
    </row>
    <row r="22" spans="3:7" ht="30" x14ac:dyDescent="0.25">
      <c r="C22" s="21" t="s">
        <v>118</v>
      </c>
      <c r="D22" s="109" t="s">
        <v>119</v>
      </c>
      <c r="E22" s="20" t="s">
        <v>25</v>
      </c>
      <c r="F22" s="20">
        <v>33.14</v>
      </c>
      <c r="G22" s="17" t="s">
        <v>120</v>
      </c>
    </row>
    <row r="23" spans="3:7" x14ac:dyDescent="0.25">
      <c r="C23" s="126" t="s">
        <v>68</v>
      </c>
      <c r="D23" s="113" t="s">
        <v>69</v>
      </c>
      <c r="E23" s="115"/>
      <c r="F23" s="116"/>
      <c r="G23" s="183"/>
    </row>
    <row r="24" spans="3:7" ht="30" x14ac:dyDescent="0.25">
      <c r="C24" s="60" t="s">
        <v>68</v>
      </c>
      <c r="D24" s="119" t="s">
        <v>121</v>
      </c>
      <c r="E24" s="4" t="s">
        <v>25</v>
      </c>
      <c r="F24" s="30">
        <v>5.04</v>
      </c>
      <c r="G24" s="39" t="s">
        <v>122</v>
      </c>
    </row>
    <row r="25" spans="3:7" ht="30" x14ac:dyDescent="0.25">
      <c r="C25" s="14" t="s">
        <v>123</v>
      </c>
      <c r="D25" s="119" t="s">
        <v>124</v>
      </c>
      <c r="E25" s="110" t="s">
        <v>25</v>
      </c>
      <c r="F25" s="46">
        <v>5</v>
      </c>
      <c r="G25" s="17" t="s">
        <v>125</v>
      </c>
    </row>
    <row r="26" spans="3:7" ht="45" x14ac:dyDescent="0.25">
      <c r="C26" s="26" t="s">
        <v>126</v>
      </c>
      <c r="D26" s="121" t="s">
        <v>127</v>
      </c>
      <c r="E26" s="110" t="s">
        <v>27</v>
      </c>
      <c r="F26" s="46">
        <v>1</v>
      </c>
      <c r="G26" s="326" t="s">
        <v>128</v>
      </c>
    </row>
    <row r="27" spans="3:7" ht="45" x14ac:dyDescent="0.25">
      <c r="C27" s="26" t="s">
        <v>129</v>
      </c>
      <c r="D27" s="123" t="s">
        <v>130</v>
      </c>
      <c r="E27" s="17" t="s">
        <v>27</v>
      </c>
      <c r="F27" s="46">
        <v>1</v>
      </c>
      <c r="G27" s="327" t="s">
        <v>128</v>
      </c>
    </row>
    <row r="28" spans="3:7" ht="45" x14ac:dyDescent="0.25">
      <c r="C28" s="26" t="s">
        <v>131</v>
      </c>
      <c r="D28" s="269" t="s">
        <v>132</v>
      </c>
      <c r="E28" s="122" t="s">
        <v>25</v>
      </c>
      <c r="F28" s="46">
        <v>5.04</v>
      </c>
      <c r="G28" s="329" t="s">
        <v>133</v>
      </c>
    </row>
    <row r="29" spans="3:7" ht="30" x14ac:dyDescent="0.25">
      <c r="C29" s="26" t="s">
        <v>134</v>
      </c>
      <c r="D29" s="328" t="s">
        <v>34</v>
      </c>
      <c r="E29" s="122" t="s">
        <v>35</v>
      </c>
      <c r="F29" s="46">
        <v>48</v>
      </c>
      <c r="G29" s="330" t="s">
        <v>128</v>
      </c>
    </row>
    <row r="30" spans="3:7" ht="15" customHeight="1" x14ac:dyDescent="0.25">
      <c r="C30" s="61" t="s">
        <v>71</v>
      </c>
      <c r="D30" s="80" t="s">
        <v>72</v>
      </c>
      <c r="E30" s="37"/>
      <c r="F30" s="82"/>
      <c r="G30" s="102"/>
    </row>
    <row r="31" spans="3:7" ht="57" customHeight="1" x14ac:dyDescent="0.25">
      <c r="C31" s="60" t="s">
        <v>71</v>
      </c>
      <c r="D31" s="47" t="s">
        <v>135</v>
      </c>
      <c r="E31" s="51" t="s">
        <v>27</v>
      </c>
      <c r="F31" s="51">
        <v>1</v>
      </c>
      <c r="G31" s="17" t="s">
        <v>136</v>
      </c>
    </row>
    <row r="32" spans="3:7" ht="45" x14ac:dyDescent="0.25">
      <c r="C32" s="21" t="s">
        <v>137</v>
      </c>
      <c r="D32" s="24" t="s">
        <v>138</v>
      </c>
      <c r="E32" s="20" t="s">
        <v>27</v>
      </c>
      <c r="F32" s="20">
        <v>1</v>
      </c>
      <c r="G32" s="181" t="s">
        <v>136</v>
      </c>
    </row>
    <row r="33" spans="3:7" ht="45" x14ac:dyDescent="0.25">
      <c r="C33" s="26" t="s">
        <v>139</v>
      </c>
      <c r="D33" s="29" t="s">
        <v>140</v>
      </c>
      <c r="E33" s="51" t="s">
        <v>27</v>
      </c>
      <c r="F33" s="30">
        <v>2</v>
      </c>
      <c r="G33" s="17" t="s">
        <v>136</v>
      </c>
    </row>
    <row r="34" spans="3:7" ht="45" x14ac:dyDescent="0.25">
      <c r="C34" s="62" t="s">
        <v>141</v>
      </c>
      <c r="D34" s="29" t="s">
        <v>142</v>
      </c>
      <c r="E34" s="17" t="s">
        <v>143</v>
      </c>
      <c r="F34" s="4">
        <v>10</v>
      </c>
      <c r="G34" s="182" t="s">
        <v>136</v>
      </c>
    </row>
    <row r="35" spans="3:7" ht="45" x14ac:dyDescent="0.25">
      <c r="C35" s="14" t="s">
        <v>144</v>
      </c>
      <c r="D35" s="29" t="s">
        <v>145</v>
      </c>
      <c r="E35" s="51" t="s">
        <v>27</v>
      </c>
      <c r="F35" s="50">
        <v>3</v>
      </c>
      <c r="G35" s="181" t="s">
        <v>136</v>
      </c>
    </row>
    <row r="36" spans="3:7" x14ac:dyDescent="0.25">
      <c r="C36" s="61" t="s">
        <v>74</v>
      </c>
      <c r="D36" s="5" t="s">
        <v>75</v>
      </c>
      <c r="E36" s="15"/>
      <c r="F36" s="78"/>
      <c r="G36" s="184"/>
    </row>
    <row r="37" spans="3:7" ht="105" x14ac:dyDescent="0.25">
      <c r="C37" s="335" t="s">
        <v>74</v>
      </c>
      <c r="D37" s="47" t="s">
        <v>146</v>
      </c>
      <c r="E37" s="51" t="s">
        <v>27</v>
      </c>
      <c r="F37" s="51">
        <v>6</v>
      </c>
      <c r="G37" s="39" t="s">
        <v>147</v>
      </c>
    </row>
    <row r="38" spans="3:7" ht="45" x14ac:dyDescent="0.25">
      <c r="C38" s="336" t="s">
        <v>148</v>
      </c>
      <c r="D38" s="269" t="s">
        <v>149</v>
      </c>
      <c r="E38" s="179" t="s">
        <v>27</v>
      </c>
      <c r="F38" s="20">
        <v>3</v>
      </c>
      <c r="G38" s="17" t="s">
        <v>147</v>
      </c>
    </row>
    <row r="39" spans="3:7" ht="30" x14ac:dyDescent="0.25">
      <c r="C39" s="32" t="s">
        <v>150</v>
      </c>
      <c r="D39" s="338" t="s">
        <v>151</v>
      </c>
      <c r="E39" s="110" t="s">
        <v>27</v>
      </c>
      <c r="F39" s="4">
        <v>2</v>
      </c>
      <c r="G39" s="181" t="s">
        <v>147</v>
      </c>
    </row>
    <row r="40" spans="3:7" ht="45" x14ac:dyDescent="0.25">
      <c r="C40" s="32" t="s">
        <v>152</v>
      </c>
      <c r="D40" s="339" t="s">
        <v>153</v>
      </c>
      <c r="E40" s="179" t="s">
        <v>27</v>
      </c>
      <c r="F40" s="20">
        <v>3</v>
      </c>
      <c r="G40" s="39" t="s">
        <v>147</v>
      </c>
    </row>
    <row r="41" spans="3:7" ht="30" x14ac:dyDescent="0.25">
      <c r="C41" s="268" t="s">
        <v>154</v>
      </c>
      <c r="D41" s="269" t="s">
        <v>155</v>
      </c>
      <c r="E41" s="110" t="s">
        <v>27</v>
      </c>
      <c r="F41" s="4">
        <v>1</v>
      </c>
      <c r="G41" s="39" t="s">
        <v>147</v>
      </c>
    </row>
    <row r="42" spans="3:7" ht="45" x14ac:dyDescent="0.25">
      <c r="C42" s="267" t="s">
        <v>156</v>
      </c>
      <c r="D42" s="337" t="s">
        <v>157</v>
      </c>
      <c r="E42" s="198" t="s">
        <v>143</v>
      </c>
      <c r="F42" s="20">
        <v>20</v>
      </c>
      <c r="G42" s="17" t="s">
        <v>147</v>
      </c>
    </row>
    <row r="43" spans="3:7" x14ac:dyDescent="0.25">
      <c r="C43" s="56" t="s">
        <v>78</v>
      </c>
      <c r="D43" s="59" t="s">
        <v>158</v>
      </c>
      <c r="E43" s="9"/>
      <c r="F43" s="255"/>
      <c r="G43" s="185"/>
    </row>
    <row r="44" spans="3:7" ht="45" x14ac:dyDescent="0.25">
      <c r="C44" s="26" t="s">
        <v>78</v>
      </c>
      <c r="D44" s="48" t="s">
        <v>159</v>
      </c>
      <c r="E44" s="20" t="s">
        <v>25</v>
      </c>
      <c r="F44" s="51">
        <v>133</v>
      </c>
      <c r="G44" s="325" t="s">
        <v>160</v>
      </c>
    </row>
    <row r="45" spans="3:7" ht="30" x14ac:dyDescent="0.25">
      <c r="C45" s="26" t="s">
        <v>161</v>
      </c>
      <c r="D45" s="24" t="s">
        <v>162</v>
      </c>
      <c r="E45" s="30" t="s">
        <v>25</v>
      </c>
      <c r="F45" s="20">
        <v>133</v>
      </c>
      <c r="G45" s="194" t="s">
        <v>160</v>
      </c>
    </row>
    <row r="46" spans="3:7" ht="45" x14ac:dyDescent="0.25">
      <c r="C46" s="22" t="s">
        <v>163</v>
      </c>
      <c r="D46" s="45" t="s">
        <v>164</v>
      </c>
      <c r="E46" s="46" t="s">
        <v>25</v>
      </c>
      <c r="F46" s="30">
        <v>133</v>
      </c>
      <c r="G46" s="194" t="s">
        <v>160</v>
      </c>
    </row>
    <row r="47" spans="3:7" x14ac:dyDescent="0.25">
      <c r="C47" s="61" t="s">
        <v>81</v>
      </c>
      <c r="D47" s="42" t="s">
        <v>82</v>
      </c>
      <c r="E47" s="35"/>
      <c r="F47" s="10"/>
      <c r="G47" s="37"/>
    </row>
    <row r="48" spans="3:7" ht="75" x14ac:dyDescent="0.25">
      <c r="C48" s="27" t="s">
        <v>81</v>
      </c>
      <c r="D48" s="31" t="s">
        <v>165</v>
      </c>
      <c r="E48" s="30" t="s">
        <v>25</v>
      </c>
      <c r="F48" s="20">
        <v>3.08</v>
      </c>
      <c r="G48" s="196" t="s">
        <v>166</v>
      </c>
    </row>
    <row r="49" spans="3:7" ht="30" x14ac:dyDescent="0.25">
      <c r="C49" s="26" t="s">
        <v>167</v>
      </c>
      <c r="D49" s="29" t="s">
        <v>168</v>
      </c>
      <c r="E49" s="30" t="s">
        <v>25</v>
      </c>
      <c r="F49" s="30">
        <v>20.46</v>
      </c>
      <c r="G49" s="17" t="s">
        <v>169</v>
      </c>
    </row>
    <row r="51" spans="3:7" x14ac:dyDescent="0.25">
      <c r="F51" s="197"/>
    </row>
    <row r="52" spans="3:7" x14ac:dyDescent="0.25">
      <c r="F52" s="197"/>
    </row>
    <row r="53" spans="3:7" x14ac:dyDescent="0.25">
      <c r="F53" s="197"/>
    </row>
  </sheetData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6451-F1ED-4690-9E77-25339E2FDB23}">
  <sheetPr>
    <pageSetUpPr fitToPage="1"/>
  </sheetPr>
  <dimension ref="C1:Q116"/>
  <sheetViews>
    <sheetView tabSelected="1" topLeftCell="A14" zoomScale="85" zoomScaleNormal="85" workbookViewId="0">
      <selection activeCell="F23" sqref="F23"/>
    </sheetView>
  </sheetViews>
  <sheetFormatPr defaultRowHeight="15" x14ac:dyDescent="0.25"/>
  <cols>
    <col min="3" max="3" width="20.7109375" style="62" customWidth="1"/>
    <col min="4" max="4" width="12" style="2" bestFit="1" customWidth="1"/>
    <col min="5" max="5" width="9.140625" style="3"/>
    <col min="6" max="6" width="59.5703125" style="2" customWidth="1"/>
    <col min="7" max="7" width="9.140625" style="2"/>
    <col min="8" max="8" width="9.140625" style="3"/>
    <col min="9" max="9" width="11.140625" style="2" customWidth="1"/>
    <col min="10" max="10" width="20.7109375" customWidth="1"/>
    <col min="11" max="11" width="14.5703125" style="1" customWidth="1"/>
    <col min="16" max="16" width="14.7109375" customWidth="1"/>
    <col min="17" max="17" width="16.85546875" customWidth="1"/>
  </cols>
  <sheetData>
    <row r="1" spans="3:17" x14ac:dyDescent="0.25">
      <c r="C1" s="226"/>
      <c r="D1" s="357" t="s">
        <v>170</v>
      </c>
      <c r="E1" s="357"/>
      <c r="F1" s="357"/>
      <c r="G1" s="357"/>
      <c r="H1" s="360" t="s">
        <v>171</v>
      </c>
      <c r="I1" s="350"/>
      <c r="J1" s="350" t="s">
        <v>171</v>
      </c>
      <c r="K1" s="352" t="s">
        <v>172</v>
      </c>
      <c r="L1" s="353"/>
    </row>
    <row r="2" spans="3:17" x14ac:dyDescent="0.25">
      <c r="D2" s="358" t="s">
        <v>173</v>
      </c>
      <c r="E2" s="358"/>
      <c r="F2" s="358"/>
      <c r="G2" s="358"/>
      <c r="H2" s="356"/>
      <c r="I2" s="351"/>
      <c r="J2" s="351"/>
      <c r="K2" s="354" t="s">
        <v>174</v>
      </c>
      <c r="L2" s="355"/>
    </row>
    <row r="3" spans="3:17" x14ac:dyDescent="0.25">
      <c r="D3" s="358" t="s">
        <v>175</v>
      </c>
      <c r="E3" s="358"/>
      <c r="F3" s="358"/>
      <c r="G3" s="358"/>
      <c r="H3" s="356" t="s">
        <v>176</v>
      </c>
      <c r="I3" s="351"/>
      <c r="J3" s="281" t="s">
        <v>177</v>
      </c>
      <c r="K3" s="354"/>
      <c r="L3" s="355"/>
    </row>
    <row r="4" spans="3:17" x14ac:dyDescent="0.25">
      <c r="D4" s="359" t="s">
        <v>178</v>
      </c>
      <c r="E4" s="359"/>
      <c r="F4" s="359"/>
      <c r="G4" s="359"/>
      <c r="H4" s="283"/>
      <c r="I4" s="284"/>
      <c r="J4" s="284"/>
      <c r="K4" s="284"/>
      <c r="L4" s="285"/>
    </row>
    <row r="5" spans="3:17" x14ac:dyDescent="0.25">
      <c r="D5" s="359"/>
      <c r="E5" s="359"/>
      <c r="F5" s="359"/>
      <c r="G5" s="359"/>
      <c r="H5" s="361" t="s">
        <v>179</v>
      </c>
      <c r="I5" s="354"/>
      <c r="J5" s="282" t="s">
        <v>180</v>
      </c>
      <c r="K5" s="348" t="s">
        <v>181</v>
      </c>
      <c r="L5" s="349"/>
    </row>
    <row r="6" spans="3:17" x14ac:dyDescent="0.25">
      <c r="C6" s="22"/>
      <c r="D6" s="271" t="s">
        <v>182</v>
      </c>
      <c r="E6" s="248"/>
      <c r="F6" s="112"/>
      <c r="G6" s="112"/>
      <c r="H6" s="362" t="s">
        <v>183</v>
      </c>
      <c r="I6" s="363"/>
      <c r="J6" s="286" t="s">
        <v>184</v>
      </c>
      <c r="K6" s="287"/>
      <c r="L6" s="288"/>
    </row>
    <row r="7" spans="3:17" x14ac:dyDescent="0.25">
      <c r="C7" s="370" t="s">
        <v>84</v>
      </c>
      <c r="D7" s="370"/>
      <c r="E7" s="370"/>
      <c r="F7" s="370"/>
      <c r="G7" s="370"/>
      <c r="H7" s="370"/>
      <c r="I7" s="370"/>
      <c r="J7" s="370"/>
      <c r="K7" s="370"/>
      <c r="L7" s="13"/>
    </row>
    <row r="8" spans="3:17" x14ac:dyDescent="0.25">
      <c r="C8" s="227" t="s">
        <v>46</v>
      </c>
      <c r="D8" s="235" t="s">
        <v>1</v>
      </c>
      <c r="E8" s="64" t="s">
        <v>2</v>
      </c>
      <c r="F8" s="65" t="s">
        <v>3</v>
      </c>
      <c r="G8" s="63" t="s">
        <v>5</v>
      </c>
      <c r="H8" s="64" t="s">
        <v>85</v>
      </c>
      <c r="I8" s="63" t="s">
        <v>6</v>
      </c>
      <c r="J8" s="71" t="s">
        <v>185</v>
      </c>
      <c r="K8" s="71" t="s">
        <v>7</v>
      </c>
      <c r="L8" s="72" t="s">
        <v>186</v>
      </c>
      <c r="P8" t="s">
        <v>187</v>
      </c>
      <c r="Q8" t="s">
        <v>188</v>
      </c>
    </row>
    <row r="9" spans="3:17" x14ac:dyDescent="0.25">
      <c r="C9" s="87" t="s">
        <v>50</v>
      </c>
      <c r="D9" s="6"/>
      <c r="E9" s="67"/>
      <c r="F9" s="97" t="s">
        <v>12</v>
      </c>
      <c r="G9" s="67"/>
      <c r="H9" s="70"/>
      <c r="I9" s="67"/>
      <c r="J9" s="33"/>
      <c r="K9" s="280">
        <f>SUM(K10,K11,K12)</f>
        <v>1859.9383096200002</v>
      </c>
      <c r="L9" s="73">
        <f>K9*100%/K70</f>
        <v>2.5555987474529314E-2</v>
      </c>
    </row>
    <row r="10" spans="3:17" ht="30" x14ac:dyDescent="0.25">
      <c r="C10" s="228" t="s">
        <v>50</v>
      </c>
      <c r="D10" s="236">
        <v>97633</v>
      </c>
      <c r="E10" s="36" t="s">
        <v>14</v>
      </c>
      <c r="F10" s="69" t="s">
        <v>87</v>
      </c>
      <c r="G10" s="50" t="s">
        <v>25</v>
      </c>
      <c r="H10" s="50">
        <v>33.56</v>
      </c>
      <c r="I10" s="39">
        <v>19.63</v>
      </c>
      <c r="J10" s="289">
        <f>I10*1.2354</f>
        <v>24.250902</v>
      </c>
      <c r="K10" s="305">
        <f>H10*J10</f>
        <v>813.86027112000011</v>
      </c>
      <c r="L10" s="54">
        <f>K10*L9/K9</f>
        <v>1.1182630513701905E-2</v>
      </c>
      <c r="P10" s="306">
        <f>(J10-I10)*H10</f>
        <v>155.07747112000004</v>
      </c>
      <c r="Q10" s="306">
        <f>H10*I10</f>
        <v>658.78280000000007</v>
      </c>
    </row>
    <row r="11" spans="3:17" x14ac:dyDescent="0.25">
      <c r="C11" s="74" t="s">
        <v>89</v>
      </c>
      <c r="D11" s="75" t="s">
        <v>189</v>
      </c>
      <c r="E11" s="68" t="s">
        <v>10</v>
      </c>
      <c r="F11" s="124" t="s">
        <v>90</v>
      </c>
      <c r="G11" s="76" t="s">
        <v>91</v>
      </c>
      <c r="H11" s="77">
        <v>2.35</v>
      </c>
      <c r="I11" s="77">
        <v>28.69</v>
      </c>
      <c r="J11" s="272">
        <f t="shared" ref="J11:J12" si="0">I11*1.2354</f>
        <v>35.443626000000002</v>
      </c>
      <c r="K11" s="85">
        <f>H11*J11</f>
        <v>83.292521100000002</v>
      </c>
      <c r="L11" s="96">
        <f>K11*L9/K9</f>
        <v>1.1444587247565552E-3</v>
      </c>
      <c r="P11" s="306">
        <f t="shared" ref="P11:P66" si="1">(J11-I11)*H11</f>
        <v>15.871021100000002</v>
      </c>
      <c r="Q11" s="306">
        <f t="shared" ref="Q11:Q66" si="2">H11*I11</f>
        <v>67.421500000000009</v>
      </c>
    </row>
    <row r="12" spans="3:17" ht="30" x14ac:dyDescent="0.25">
      <c r="C12" s="99" t="s">
        <v>93</v>
      </c>
      <c r="D12" s="75" t="s">
        <v>190</v>
      </c>
      <c r="E12" s="68" t="s">
        <v>10</v>
      </c>
      <c r="F12" s="124" t="s">
        <v>94</v>
      </c>
      <c r="G12" s="98" t="s">
        <v>91</v>
      </c>
      <c r="H12" s="101">
        <v>8.85</v>
      </c>
      <c r="I12" s="104">
        <v>88.06</v>
      </c>
      <c r="J12" s="291">
        <f t="shared" si="0"/>
        <v>108.78932400000001</v>
      </c>
      <c r="K12" s="290">
        <f>H12*J12</f>
        <v>962.7855174</v>
      </c>
      <c r="L12" s="96">
        <f>K12*L9/K9</f>
        <v>1.3228898236070853E-2</v>
      </c>
      <c r="P12" s="306">
        <f t="shared" si="1"/>
        <v>183.45451740000004</v>
      </c>
      <c r="Q12" s="306">
        <f t="shared" si="2"/>
        <v>779.33100000000002</v>
      </c>
    </row>
    <row r="13" spans="3:17" x14ac:dyDescent="0.25">
      <c r="C13" s="229" t="s">
        <v>52</v>
      </c>
      <c r="D13" s="6"/>
      <c r="E13" s="67"/>
      <c r="F13" s="66" t="s">
        <v>96</v>
      </c>
      <c r="G13" s="67"/>
      <c r="H13" s="103"/>
      <c r="I13" s="102"/>
      <c r="J13" s="294"/>
      <c r="K13" s="298">
        <f>SUM(K14,K15,K16,K17)</f>
        <v>15090.163920000001</v>
      </c>
      <c r="L13" s="16">
        <f>K13*100%/K70</f>
        <v>0.20734238234326399</v>
      </c>
      <c r="P13" s="306">
        <f t="shared" si="1"/>
        <v>0</v>
      </c>
      <c r="Q13" s="306">
        <f t="shared" si="2"/>
        <v>0</v>
      </c>
    </row>
    <row r="14" spans="3:17" ht="75" x14ac:dyDescent="0.25">
      <c r="C14" s="74" t="s">
        <v>52</v>
      </c>
      <c r="D14" s="237">
        <v>103328</v>
      </c>
      <c r="E14" s="44" t="s">
        <v>14</v>
      </c>
      <c r="F14" s="47" t="s">
        <v>97</v>
      </c>
      <c r="G14" s="50" t="s">
        <v>25</v>
      </c>
      <c r="H14" s="50">
        <v>49.2</v>
      </c>
      <c r="I14" s="50">
        <v>85.14</v>
      </c>
      <c r="J14" s="291">
        <f>I14*1.2354</f>
        <v>105.181956</v>
      </c>
      <c r="K14" s="224">
        <f>H14*J14</f>
        <v>5174.9522352000004</v>
      </c>
      <c r="L14" s="79">
        <f>K14*L13/K13</f>
        <v>7.1105054302085219E-2</v>
      </c>
      <c r="M14" s="8"/>
      <c r="P14" s="306">
        <f t="shared" si="1"/>
        <v>986.06423519999998</v>
      </c>
      <c r="Q14" s="306">
        <f t="shared" si="2"/>
        <v>4188.8879999999999</v>
      </c>
    </row>
    <row r="15" spans="3:17" ht="60" x14ac:dyDescent="0.25">
      <c r="C15" s="74" t="s">
        <v>99</v>
      </c>
      <c r="D15" s="237">
        <v>87904</v>
      </c>
      <c r="E15" s="44" t="s">
        <v>14</v>
      </c>
      <c r="F15" s="47" t="s">
        <v>100</v>
      </c>
      <c r="G15" s="50" t="s">
        <v>25</v>
      </c>
      <c r="H15" s="50">
        <v>98.4</v>
      </c>
      <c r="I15" s="50">
        <v>7.6</v>
      </c>
      <c r="J15" s="291">
        <f t="shared" ref="J15:J17" si="3">I15*1.2354</f>
        <v>9.3890399999999996</v>
      </c>
      <c r="K15" s="292">
        <f>H15*J15</f>
        <v>923.88153599999998</v>
      </c>
      <c r="L15" s="18">
        <f>K15*L13/K13</f>
        <v>1.2694348430722282E-2</v>
      </c>
      <c r="M15" s="8"/>
      <c r="P15" s="306">
        <f t="shared" si="1"/>
        <v>176.04153600000001</v>
      </c>
      <c r="Q15" s="306">
        <f t="shared" si="2"/>
        <v>747.84</v>
      </c>
    </row>
    <row r="16" spans="3:17" ht="75" x14ac:dyDescent="0.25">
      <c r="C16" s="74" t="s">
        <v>102</v>
      </c>
      <c r="D16" s="237">
        <v>87561</v>
      </c>
      <c r="E16" s="44" t="s">
        <v>14</v>
      </c>
      <c r="F16" s="47" t="s">
        <v>103</v>
      </c>
      <c r="G16" s="50" t="s">
        <v>25</v>
      </c>
      <c r="H16" s="50">
        <v>98.4</v>
      </c>
      <c r="I16" s="50">
        <v>46.28</v>
      </c>
      <c r="J16" s="291">
        <f t="shared" si="3"/>
        <v>57.174312</v>
      </c>
      <c r="K16" s="224">
        <f>H16*J16</f>
        <v>5625.9523008000006</v>
      </c>
      <c r="L16" s="79">
        <f>K16*L13/K13</f>
        <v>7.7301900707082538E-2</v>
      </c>
      <c r="M16" s="8"/>
      <c r="P16" s="306">
        <f t="shared" si="1"/>
        <v>1072.0003008000001</v>
      </c>
      <c r="Q16" s="306">
        <f t="shared" si="2"/>
        <v>4553.9520000000002</v>
      </c>
    </row>
    <row r="17" spans="3:17" x14ac:dyDescent="0.25">
      <c r="C17" s="74" t="s">
        <v>104</v>
      </c>
      <c r="D17" s="237">
        <v>98458</v>
      </c>
      <c r="E17" s="44" t="s">
        <v>14</v>
      </c>
      <c r="F17" s="47" t="s">
        <v>105</v>
      </c>
      <c r="G17" s="50" t="s">
        <v>25</v>
      </c>
      <c r="H17" s="50">
        <v>18</v>
      </c>
      <c r="I17" s="50">
        <v>151.34</v>
      </c>
      <c r="J17" s="293">
        <f t="shared" si="3"/>
        <v>186.96543600000001</v>
      </c>
      <c r="K17" s="25">
        <f>H17*J17</f>
        <v>3365.3778480000001</v>
      </c>
      <c r="L17" s="18">
        <f>K17*L13/K13</f>
        <v>4.6241078903373964E-2</v>
      </c>
      <c r="M17" s="8"/>
      <c r="P17" s="306">
        <f t="shared" si="1"/>
        <v>641.25784800000019</v>
      </c>
      <c r="Q17" s="306">
        <f t="shared" si="2"/>
        <v>2724.12</v>
      </c>
    </row>
    <row r="18" spans="3:17" x14ac:dyDescent="0.25">
      <c r="C18" s="230" t="s">
        <v>55</v>
      </c>
      <c r="D18" s="238"/>
      <c r="E18" s="107"/>
      <c r="F18" s="106" t="s">
        <v>56</v>
      </c>
      <c r="G18" s="108"/>
      <c r="H18" s="108"/>
      <c r="I18" s="108"/>
      <c r="J18" s="108"/>
      <c r="K18" s="279">
        <f>K19</f>
        <v>967.47608412</v>
      </c>
      <c r="L18" s="270">
        <f>K18*100%/K70</f>
        <v>1.3293347720080491E-2</v>
      </c>
      <c r="M18" s="8"/>
      <c r="P18" s="306">
        <f t="shared" si="1"/>
        <v>0</v>
      </c>
      <c r="Q18" s="306">
        <f t="shared" si="2"/>
        <v>0</v>
      </c>
    </row>
    <row r="19" spans="3:17" ht="60" x14ac:dyDescent="0.25">
      <c r="C19" s="74" t="s">
        <v>55</v>
      </c>
      <c r="D19" s="237">
        <v>87690</v>
      </c>
      <c r="E19" s="44" t="s">
        <v>14</v>
      </c>
      <c r="F19" s="47" t="s">
        <v>107</v>
      </c>
      <c r="G19" s="50" t="s">
        <v>25</v>
      </c>
      <c r="H19" s="50">
        <v>16.38</v>
      </c>
      <c r="I19" s="50">
        <v>47.81</v>
      </c>
      <c r="J19" s="291">
        <f>I19*1.2354</f>
        <v>59.064474000000004</v>
      </c>
      <c r="K19" s="292">
        <f>H19*J19</f>
        <v>967.47608412</v>
      </c>
      <c r="L19" s="18">
        <f>K19*L18/K18</f>
        <v>1.3293347720080491E-2</v>
      </c>
      <c r="M19" s="8"/>
      <c r="P19" s="306">
        <f t="shared" si="1"/>
        <v>184.34828412000002</v>
      </c>
      <c r="Q19" s="306">
        <f t="shared" si="2"/>
        <v>783.12779999999998</v>
      </c>
    </row>
    <row r="20" spans="3:17" x14ac:dyDescent="0.25">
      <c r="C20" s="87" t="s">
        <v>59</v>
      </c>
      <c r="D20" s="6"/>
      <c r="E20" s="67"/>
      <c r="F20" s="66" t="s">
        <v>109</v>
      </c>
      <c r="G20" s="67"/>
      <c r="H20" s="70"/>
      <c r="I20" s="67"/>
      <c r="J20" s="102"/>
      <c r="K20" s="278">
        <f>K21</f>
        <v>7197.1142544000004</v>
      </c>
      <c r="L20" s="53">
        <f>K20*100%/K70</f>
        <v>9.8890033495670618E-2</v>
      </c>
      <c r="P20" s="306">
        <f t="shared" si="1"/>
        <v>0</v>
      </c>
      <c r="Q20" s="306">
        <f t="shared" si="2"/>
        <v>0</v>
      </c>
    </row>
    <row r="21" spans="3:17" ht="45" x14ac:dyDescent="0.25">
      <c r="C21" s="74" t="s">
        <v>59</v>
      </c>
      <c r="D21" s="237">
        <v>104597</v>
      </c>
      <c r="E21" s="44" t="s">
        <v>14</v>
      </c>
      <c r="F21" s="47" t="s">
        <v>110</v>
      </c>
      <c r="G21" s="50" t="s">
        <v>25</v>
      </c>
      <c r="H21" s="50">
        <v>37.799999999999997</v>
      </c>
      <c r="I21" s="50">
        <v>154.12</v>
      </c>
      <c r="J21" s="291">
        <f>I21*1.2354</f>
        <v>190.39984800000002</v>
      </c>
      <c r="K21" s="292">
        <f>H21*J21</f>
        <v>7197.1142544000004</v>
      </c>
      <c r="L21" s="54">
        <f>K21*L20/K20</f>
        <v>9.8890033495670618E-2</v>
      </c>
      <c r="P21" s="306">
        <f t="shared" si="1"/>
        <v>1371.3782544000005</v>
      </c>
      <c r="Q21" s="306">
        <f t="shared" si="2"/>
        <v>5825.7359999999999</v>
      </c>
    </row>
    <row r="22" spans="3:17" x14ac:dyDescent="0.25">
      <c r="C22" s="87" t="s">
        <v>62</v>
      </c>
      <c r="D22" s="6"/>
      <c r="E22" s="67"/>
      <c r="F22" s="88" t="s">
        <v>63</v>
      </c>
      <c r="G22" s="67"/>
      <c r="H22" s="93"/>
      <c r="I22" s="6"/>
      <c r="J22" s="186"/>
      <c r="K22" s="277">
        <f>K23</f>
        <v>4512.9161999999997</v>
      </c>
      <c r="L22" s="41">
        <f>K22*100%/K70</f>
        <v>6.2008524306574261E-2</v>
      </c>
      <c r="P22" s="306">
        <f t="shared" si="1"/>
        <v>0</v>
      </c>
      <c r="Q22" s="306">
        <f t="shared" si="2"/>
        <v>0</v>
      </c>
    </row>
    <row r="23" spans="3:17" ht="45" x14ac:dyDescent="0.25">
      <c r="C23" s="14" t="s">
        <v>62</v>
      </c>
      <c r="D23" s="237">
        <v>87275</v>
      </c>
      <c r="E23" s="34" t="s">
        <v>14</v>
      </c>
      <c r="F23" s="92" t="s">
        <v>112</v>
      </c>
      <c r="G23" s="20" t="s">
        <v>25</v>
      </c>
      <c r="H23" s="20">
        <v>52</v>
      </c>
      <c r="I23" s="20">
        <v>70.25</v>
      </c>
      <c r="J23" s="291">
        <f>I23*1.2354</f>
        <v>86.786850000000001</v>
      </c>
      <c r="K23" s="292">
        <f>H23*J23</f>
        <v>4512.9161999999997</v>
      </c>
      <c r="L23" s="54">
        <f>K23*L22/K22</f>
        <v>6.2008524306574254E-2</v>
      </c>
      <c r="P23" s="306">
        <f t="shared" si="1"/>
        <v>859.91620000000012</v>
      </c>
      <c r="Q23" s="306">
        <f t="shared" si="2"/>
        <v>3653</v>
      </c>
    </row>
    <row r="24" spans="3:17" x14ac:dyDescent="0.25">
      <c r="C24" s="231" t="s">
        <v>65</v>
      </c>
      <c r="D24" s="239"/>
      <c r="E24" s="91"/>
      <c r="F24" s="90" t="s">
        <v>66</v>
      </c>
      <c r="G24" s="11"/>
      <c r="H24" s="94"/>
      <c r="I24" s="94"/>
      <c r="J24" s="299"/>
      <c r="K24" s="276">
        <f>SUM(K26,K25,K27)</f>
        <v>1506.6345408000002</v>
      </c>
      <c r="L24" s="19">
        <f>K24*100%/K70</f>
        <v>2.0701511041645571E-2</v>
      </c>
      <c r="P24" s="306">
        <f t="shared" si="1"/>
        <v>0</v>
      </c>
      <c r="Q24" s="306">
        <f t="shared" si="2"/>
        <v>0</v>
      </c>
    </row>
    <row r="25" spans="3:17" ht="30" x14ac:dyDescent="0.25">
      <c r="C25" s="226" t="s">
        <v>65</v>
      </c>
      <c r="D25" s="112">
        <v>88484</v>
      </c>
      <c r="E25" s="49" t="s">
        <v>14</v>
      </c>
      <c r="F25" s="89" t="s">
        <v>114</v>
      </c>
      <c r="G25" s="50" t="s">
        <v>25</v>
      </c>
      <c r="H25" s="51">
        <v>33.14</v>
      </c>
      <c r="I25" s="51">
        <v>4.4000000000000004</v>
      </c>
      <c r="J25" s="291">
        <f>I25*1.2354</f>
        <v>5.435760000000001</v>
      </c>
      <c r="K25" s="307">
        <f>H25*J25</f>
        <v>180.14108640000003</v>
      </c>
      <c r="L25" s="55">
        <f>K25*L24/K24</f>
        <v>2.4751806680228402E-3</v>
      </c>
      <c r="P25" s="306">
        <f t="shared" si="1"/>
        <v>34.325086400000025</v>
      </c>
      <c r="Q25" s="306">
        <f t="shared" si="2"/>
        <v>145.816</v>
      </c>
    </row>
    <row r="26" spans="3:17" ht="30" x14ac:dyDescent="0.25">
      <c r="C26" s="226" t="s">
        <v>116</v>
      </c>
      <c r="D26" s="2">
        <v>88488</v>
      </c>
      <c r="E26" s="23" t="s">
        <v>14</v>
      </c>
      <c r="F26" s="81" t="s">
        <v>191</v>
      </c>
      <c r="G26" s="50" t="s">
        <v>25</v>
      </c>
      <c r="H26" s="50">
        <v>33.14</v>
      </c>
      <c r="I26" s="20">
        <v>13.66</v>
      </c>
      <c r="J26" s="291">
        <f t="shared" ref="J26:J27" si="4">I26*1.2354</f>
        <v>16.875564000000001</v>
      </c>
      <c r="K26" s="307">
        <f>H26*J26</f>
        <v>559.25619096000003</v>
      </c>
      <c r="L26" s="79">
        <f>K26*L24/K24</f>
        <v>7.684310892089089E-3</v>
      </c>
      <c r="P26" s="306">
        <f t="shared" si="1"/>
        <v>106.56379096000002</v>
      </c>
      <c r="Q26" s="306">
        <f t="shared" si="2"/>
        <v>452.69240000000002</v>
      </c>
    </row>
    <row r="27" spans="3:17" ht="30" x14ac:dyDescent="0.25">
      <c r="C27" s="14" t="s">
        <v>118</v>
      </c>
      <c r="D27" s="240">
        <v>88494</v>
      </c>
      <c r="E27" s="3" t="s">
        <v>14</v>
      </c>
      <c r="F27" s="109" t="s">
        <v>119</v>
      </c>
      <c r="G27" s="20" t="s">
        <v>25</v>
      </c>
      <c r="H27" s="17">
        <v>33.14</v>
      </c>
      <c r="I27" s="4">
        <v>18.739999999999998</v>
      </c>
      <c r="J27" s="300">
        <f t="shared" si="4"/>
        <v>23.151395999999998</v>
      </c>
      <c r="K27" s="308">
        <f>H27*J27</f>
        <v>767.23726343999999</v>
      </c>
      <c r="L27" s="18">
        <f>K27*L24/K24</f>
        <v>1.0542019481533641E-2</v>
      </c>
      <c r="P27" s="306">
        <f t="shared" si="1"/>
        <v>146.19366343999999</v>
      </c>
      <c r="Q27" s="306">
        <f t="shared" si="2"/>
        <v>621.04359999999997</v>
      </c>
    </row>
    <row r="28" spans="3:17" x14ac:dyDescent="0.25">
      <c r="C28" s="232" t="s">
        <v>68</v>
      </c>
      <c r="D28" s="241"/>
      <c r="E28" s="114"/>
      <c r="F28" s="113" t="s">
        <v>69</v>
      </c>
      <c r="G28" s="115"/>
      <c r="H28" s="116"/>
      <c r="I28" s="295"/>
      <c r="J28" s="297"/>
      <c r="K28" s="296">
        <f>SUM(K29:K34)</f>
        <v>9774.195839940001</v>
      </c>
      <c r="L28" s="127">
        <f>K28*100%/K70</f>
        <v>0.13429973734458811</v>
      </c>
      <c r="P28" s="306">
        <f t="shared" si="1"/>
        <v>0</v>
      </c>
      <c r="Q28" s="306">
        <f t="shared" si="2"/>
        <v>0</v>
      </c>
    </row>
    <row r="29" spans="3:17" ht="30" x14ac:dyDescent="0.25">
      <c r="C29" s="62" t="s">
        <v>68</v>
      </c>
      <c r="D29" s="112">
        <v>97644</v>
      </c>
      <c r="E29" s="28" t="s">
        <v>14</v>
      </c>
      <c r="F29" s="119" t="s">
        <v>121</v>
      </c>
      <c r="G29" s="4" t="s">
        <v>25</v>
      </c>
      <c r="H29" s="30">
        <v>5.04</v>
      </c>
      <c r="I29" s="30">
        <v>7.99</v>
      </c>
      <c r="J29" s="291">
        <f>I29*1.2354</f>
        <v>9.8708460000000002</v>
      </c>
      <c r="K29" s="272">
        <f t="shared" ref="K29:K34" si="5">H29*J29</f>
        <v>49.749063839999998</v>
      </c>
      <c r="L29" s="55">
        <f>K29*L28/K28</f>
        <v>6.8356377509335429E-4</v>
      </c>
      <c r="P29" s="306">
        <f t="shared" si="1"/>
        <v>9.4794638399999993</v>
      </c>
      <c r="Q29" s="306">
        <f t="shared" si="2"/>
        <v>40.269600000000004</v>
      </c>
    </row>
    <row r="30" spans="3:17" ht="30" x14ac:dyDescent="0.25">
      <c r="C30" s="14" t="s">
        <v>123</v>
      </c>
      <c r="D30" s="112">
        <v>97645</v>
      </c>
      <c r="E30" s="28" t="s">
        <v>14</v>
      </c>
      <c r="F30" s="119" t="s">
        <v>124</v>
      </c>
      <c r="G30" s="110" t="s">
        <v>25</v>
      </c>
      <c r="H30" s="46">
        <v>5</v>
      </c>
      <c r="I30" s="30">
        <v>28.37</v>
      </c>
      <c r="J30" s="291">
        <f t="shared" ref="J30:J66" si="6">I30*1.2354</f>
        <v>35.048298000000003</v>
      </c>
      <c r="K30" s="314">
        <f t="shared" si="5"/>
        <v>175.24149</v>
      </c>
      <c r="L30" s="111">
        <f>K30*L28/K28</f>
        <v>2.4078590673111302E-3</v>
      </c>
      <c r="P30" s="306">
        <f t="shared" si="1"/>
        <v>33.391490000000005</v>
      </c>
      <c r="Q30" s="306">
        <f t="shared" si="2"/>
        <v>141.85</v>
      </c>
    </row>
    <row r="31" spans="3:17" ht="45" x14ac:dyDescent="0.25">
      <c r="C31" s="22" t="s">
        <v>126</v>
      </c>
      <c r="D31" s="112" t="s">
        <v>192</v>
      </c>
      <c r="E31" s="28" t="s">
        <v>10</v>
      </c>
      <c r="F31" s="121" t="s">
        <v>127</v>
      </c>
      <c r="G31" s="110" t="s">
        <v>27</v>
      </c>
      <c r="H31" s="46">
        <v>1</v>
      </c>
      <c r="I31" s="30">
        <v>860.42</v>
      </c>
      <c r="J31" s="291">
        <f t="shared" si="6"/>
        <v>1062.9628680000001</v>
      </c>
      <c r="K31" s="40">
        <f t="shared" si="5"/>
        <v>1062.9628680000001</v>
      </c>
      <c r="L31" s="55">
        <f>K31*L28/K28</f>
        <v>1.4605358468070801E-2</v>
      </c>
      <c r="P31" s="306">
        <f t="shared" si="1"/>
        <v>202.54286800000011</v>
      </c>
      <c r="Q31" s="306">
        <f t="shared" si="2"/>
        <v>860.42</v>
      </c>
    </row>
    <row r="32" spans="3:17" ht="45" x14ac:dyDescent="0.25">
      <c r="C32" s="22" t="s">
        <v>129</v>
      </c>
      <c r="D32" s="112" t="s">
        <v>22</v>
      </c>
      <c r="E32" s="28" t="s">
        <v>10</v>
      </c>
      <c r="F32" s="123" t="s">
        <v>130</v>
      </c>
      <c r="G32" s="17" t="s">
        <v>27</v>
      </c>
      <c r="H32" s="46">
        <v>1</v>
      </c>
      <c r="I32" s="30">
        <v>847.96</v>
      </c>
      <c r="J32" s="291">
        <f t="shared" si="6"/>
        <v>1047.569784</v>
      </c>
      <c r="K32" s="40">
        <f t="shared" si="5"/>
        <v>1047.569784</v>
      </c>
      <c r="L32" s="55">
        <f>K32*L28/K28</f>
        <v>1.4393853892965431E-2</v>
      </c>
      <c r="P32" s="306">
        <f t="shared" si="1"/>
        <v>199.60978399999999</v>
      </c>
      <c r="Q32" s="306">
        <f t="shared" si="2"/>
        <v>847.96</v>
      </c>
    </row>
    <row r="33" spans="3:17" ht="30" x14ac:dyDescent="0.25">
      <c r="C33" s="22" t="s">
        <v>193</v>
      </c>
      <c r="D33" s="112" t="s">
        <v>33</v>
      </c>
      <c r="E33" s="28" t="s">
        <v>10</v>
      </c>
      <c r="F33" s="120" t="s">
        <v>34</v>
      </c>
      <c r="G33" s="223" t="s">
        <v>35</v>
      </c>
      <c r="H33" s="46">
        <v>48</v>
      </c>
      <c r="I33" s="30">
        <v>53.53</v>
      </c>
      <c r="J33" s="291">
        <f t="shared" si="6"/>
        <v>66.130962000000011</v>
      </c>
      <c r="K33" s="224">
        <f t="shared" si="5"/>
        <v>3174.2861760000005</v>
      </c>
      <c r="L33" s="55">
        <f>K33*L28/K28</f>
        <v>4.3615434627507318E-2</v>
      </c>
      <c r="P33" s="306">
        <f t="shared" si="1"/>
        <v>604.84617600000047</v>
      </c>
      <c r="Q33" s="306">
        <f t="shared" si="2"/>
        <v>2569.44</v>
      </c>
    </row>
    <row r="34" spans="3:17" ht="45" x14ac:dyDescent="0.25">
      <c r="C34" s="22" t="s">
        <v>134</v>
      </c>
      <c r="D34" s="112">
        <v>91341</v>
      </c>
      <c r="E34" s="28" t="s">
        <v>14</v>
      </c>
      <c r="F34" s="222" t="s">
        <v>132</v>
      </c>
      <c r="G34" s="17" t="s">
        <v>194</v>
      </c>
      <c r="H34" s="46">
        <v>5.05</v>
      </c>
      <c r="I34" s="30">
        <v>683.53</v>
      </c>
      <c r="J34" s="291">
        <f t="shared" si="6"/>
        <v>844.43296199999997</v>
      </c>
      <c r="K34" s="301">
        <f t="shared" si="5"/>
        <v>4264.3864580999998</v>
      </c>
      <c r="L34" s="111">
        <f>K34*L28/K28</f>
        <v>5.8593667513640063E-2</v>
      </c>
      <c r="P34" s="306">
        <f t="shared" si="1"/>
        <v>812.55995810000002</v>
      </c>
      <c r="Q34" s="306">
        <f t="shared" si="2"/>
        <v>3451.8264999999997</v>
      </c>
    </row>
    <row r="35" spans="3:17" x14ac:dyDescent="0.25">
      <c r="C35" s="233" t="s">
        <v>71</v>
      </c>
      <c r="D35" s="242"/>
      <c r="E35" s="37"/>
      <c r="F35" s="80" t="s">
        <v>72</v>
      </c>
      <c r="G35" s="37"/>
      <c r="H35" s="82"/>
      <c r="I35" s="37"/>
      <c r="J35" s="102"/>
      <c r="K35" s="275">
        <f>SUM(K36:K48)</f>
        <v>822.41813399999978</v>
      </c>
      <c r="L35" s="83">
        <f>K35*100%/K70</f>
        <v>1.1300217551636885E-2</v>
      </c>
      <c r="P35" s="306">
        <f t="shared" si="1"/>
        <v>0</v>
      </c>
      <c r="Q35" s="306">
        <f t="shared" si="2"/>
        <v>0</v>
      </c>
    </row>
    <row r="36" spans="3:17" ht="45" x14ac:dyDescent="0.25">
      <c r="C36" s="62" t="s">
        <v>71</v>
      </c>
      <c r="D36" s="2">
        <v>89366</v>
      </c>
      <c r="E36" s="49" t="s">
        <v>14</v>
      </c>
      <c r="F36" s="47" t="s">
        <v>135</v>
      </c>
      <c r="G36" s="51" t="s">
        <v>27</v>
      </c>
      <c r="H36" s="51">
        <v>1</v>
      </c>
      <c r="I36" s="51">
        <v>17.010000000000002</v>
      </c>
      <c r="J36" s="291">
        <f t="shared" si="6"/>
        <v>21.014154000000001</v>
      </c>
      <c r="K36" s="314">
        <f t="shared" ref="K36:K46" si="7">H36*J36</f>
        <v>21.014154000000001</v>
      </c>
      <c r="L36" s="79">
        <f>K36*L35/K35</f>
        <v>2.8873939185733048E-4</v>
      </c>
      <c r="P36" s="306">
        <f t="shared" si="1"/>
        <v>4.0041539999999998</v>
      </c>
      <c r="Q36" s="306">
        <f t="shared" si="2"/>
        <v>17.010000000000002</v>
      </c>
    </row>
    <row r="37" spans="3:17" ht="45" x14ac:dyDescent="0.25">
      <c r="C37" s="14" t="s">
        <v>137</v>
      </c>
      <c r="D37" s="243">
        <v>89986</v>
      </c>
      <c r="E37" s="23" t="s">
        <v>14</v>
      </c>
      <c r="F37" s="24" t="s">
        <v>138</v>
      </c>
      <c r="G37" s="20" t="s">
        <v>27</v>
      </c>
      <c r="H37" s="20">
        <v>1</v>
      </c>
      <c r="I37" s="17">
        <v>57.51</v>
      </c>
      <c r="J37" s="272">
        <f t="shared" si="6"/>
        <v>71.047854000000001</v>
      </c>
      <c r="K37" s="314">
        <f t="shared" si="7"/>
        <v>71.047854000000001</v>
      </c>
      <c r="L37" s="18">
        <f>K37*L35/K35</f>
        <v>9.7621413437478407E-4</v>
      </c>
      <c r="P37" s="306">
        <f t="shared" si="1"/>
        <v>13.537854000000003</v>
      </c>
      <c r="Q37" s="306">
        <f t="shared" si="2"/>
        <v>57.51</v>
      </c>
    </row>
    <row r="38" spans="3:17" ht="45" x14ac:dyDescent="0.25">
      <c r="C38" s="22" t="s">
        <v>139</v>
      </c>
      <c r="D38" s="112">
        <v>86911</v>
      </c>
      <c r="E38" s="28" t="s">
        <v>14</v>
      </c>
      <c r="F38" s="29" t="s">
        <v>140</v>
      </c>
      <c r="G38" s="51" t="s">
        <v>27</v>
      </c>
      <c r="H38" s="30">
        <v>2</v>
      </c>
      <c r="I38" s="51">
        <v>73.59</v>
      </c>
      <c r="J38" s="291">
        <f t="shared" si="6"/>
        <v>90.913086000000007</v>
      </c>
      <c r="K38" s="314">
        <f t="shared" si="7"/>
        <v>181.82617200000001</v>
      </c>
      <c r="L38" s="79">
        <f>K38*L35/K35</f>
        <v>2.4983341383634275E-3</v>
      </c>
      <c r="P38" s="306">
        <f t="shared" si="1"/>
        <v>34.646172000000007</v>
      </c>
      <c r="Q38" s="306">
        <f t="shared" si="2"/>
        <v>147.18</v>
      </c>
    </row>
    <row r="39" spans="3:17" ht="45" x14ac:dyDescent="0.25">
      <c r="C39" s="62" t="s">
        <v>141</v>
      </c>
      <c r="D39" s="43">
        <v>89446</v>
      </c>
      <c r="E39" s="3" t="s">
        <v>14</v>
      </c>
      <c r="F39" s="29" t="s">
        <v>195</v>
      </c>
      <c r="G39" s="17" t="s">
        <v>143</v>
      </c>
      <c r="H39" s="4">
        <v>10</v>
      </c>
      <c r="I39" s="17">
        <v>19.79</v>
      </c>
      <c r="J39" s="272">
        <f t="shared" si="6"/>
        <v>24.448566</v>
      </c>
      <c r="K39" s="314">
        <f t="shared" si="7"/>
        <v>244.48566</v>
      </c>
      <c r="L39" s="54">
        <f>K39*L35/K35</f>
        <v>3.3592901615852851E-3</v>
      </c>
      <c r="P39" s="306">
        <f t="shared" si="1"/>
        <v>46.585660000000004</v>
      </c>
      <c r="Q39" s="306">
        <f t="shared" si="2"/>
        <v>197.89999999999998</v>
      </c>
    </row>
    <row r="40" spans="3:17" ht="45" x14ac:dyDescent="0.25">
      <c r="C40" s="14" t="s">
        <v>144</v>
      </c>
      <c r="D40" s="2">
        <v>89408</v>
      </c>
      <c r="E40" s="23" t="s">
        <v>14</v>
      </c>
      <c r="F40" s="48" t="s">
        <v>145</v>
      </c>
      <c r="G40" s="51" t="s">
        <v>27</v>
      </c>
      <c r="H40" s="50">
        <v>3</v>
      </c>
      <c r="I40" s="51">
        <v>7.82</v>
      </c>
      <c r="J40" s="291">
        <f t="shared" si="6"/>
        <v>9.6608280000000004</v>
      </c>
      <c r="K40" s="314">
        <f t="shared" si="7"/>
        <v>28.982483999999999</v>
      </c>
      <c r="L40" s="54">
        <f>K40*L35/K35</f>
        <v>3.9822611011011005E-4</v>
      </c>
      <c r="P40" s="306">
        <f t="shared" si="1"/>
        <v>5.5224840000000004</v>
      </c>
      <c r="Q40" s="306">
        <f t="shared" si="2"/>
        <v>23.46</v>
      </c>
    </row>
    <row r="41" spans="3:17" ht="30" x14ac:dyDescent="0.25">
      <c r="C41" s="26" t="s">
        <v>196</v>
      </c>
      <c r="D41" s="249">
        <v>94489</v>
      </c>
      <c r="E41" s="248" t="s">
        <v>14</v>
      </c>
      <c r="F41" s="24" t="s">
        <v>197</v>
      </c>
      <c r="G41" s="39" t="s">
        <v>27</v>
      </c>
      <c r="H41" s="179">
        <v>1</v>
      </c>
      <c r="I41" s="39">
        <v>29.73</v>
      </c>
      <c r="J41" s="272">
        <f t="shared" si="6"/>
        <v>36.728442000000001</v>
      </c>
      <c r="K41" s="314">
        <f t="shared" si="7"/>
        <v>36.728442000000001</v>
      </c>
      <c r="L41" s="96">
        <f>K41*L35/K35</f>
        <v>5.0465738506281219E-4</v>
      </c>
      <c r="P41" s="306">
        <f t="shared" si="1"/>
        <v>6.9984420000000007</v>
      </c>
      <c r="Q41" s="306">
        <f t="shared" si="2"/>
        <v>29.73</v>
      </c>
    </row>
    <row r="42" spans="3:17" ht="60" x14ac:dyDescent="0.25">
      <c r="C42" s="26" t="s">
        <v>198</v>
      </c>
      <c r="D42" s="249">
        <v>89383</v>
      </c>
      <c r="E42" s="248" t="s">
        <v>14</v>
      </c>
      <c r="F42" s="48" t="s">
        <v>199</v>
      </c>
      <c r="G42" s="17" t="s">
        <v>27</v>
      </c>
      <c r="H42" s="179">
        <v>2</v>
      </c>
      <c r="I42" s="20">
        <v>27.36</v>
      </c>
      <c r="J42" s="291">
        <f t="shared" si="6"/>
        <v>33.800544000000002</v>
      </c>
      <c r="K42" s="314">
        <f t="shared" si="7"/>
        <v>67.601088000000004</v>
      </c>
      <c r="L42" s="96">
        <f>K42*L35/K35</f>
        <v>9.2885476322358167E-4</v>
      </c>
      <c r="P42" s="306">
        <f t="shared" si="1"/>
        <v>12.881088000000005</v>
      </c>
      <c r="Q42" s="306">
        <f t="shared" si="2"/>
        <v>54.72</v>
      </c>
    </row>
    <row r="43" spans="3:17" ht="60" x14ac:dyDescent="0.25">
      <c r="C43" s="26" t="s">
        <v>200</v>
      </c>
      <c r="D43" s="247">
        <v>89728</v>
      </c>
      <c r="E43" s="248" t="s">
        <v>14</v>
      </c>
      <c r="F43" s="250" t="s">
        <v>201</v>
      </c>
      <c r="G43" s="4" t="s">
        <v>27</v>
      </c>
      <c r="H43" s="50">
        <v>1</v>
      </c>
      <c r="I43" s="30">
        <v>13.24</v>
      </c>
      <c r="J43" s="291">
        <f t="shared" si="6"/>
        <v>16.356695999999999</v>
      </c>
      <c r="K43" s="314">
        <f t="shared" si="7"/>
        <v>16.356695999999999</v>
      </c>
      <c r="L43" s="54">
        <f>K43*L35/K35</f>
        <v>2.2474482940570579E-4</v>
      </c>
      <c r="P43" s="306">
        <f t="shared" si="1"/>
        <v>3.1166959999999992</v>
      </c>
      <c r="Q43" s="306">
        <f t="shared" si="2"/>
        <v>13.24</v>
      </c>
    </row>
    <row r="44" spans="3:17" ht="30" x14ac:dyDescent="0.25">
      <c r="C44" s="62" t="s">
        <v>202</v>
      </c>
      <c r="D44" s="2">
        <v>86882</v>
      </c>
      <c r="E44" s="28" t="s">
        <v>14</v>
      </c>
      <c r="F44" s="47" t="s">
        <v>203</v>
      </c>
      <c r="G44" s="20" t="s">
        <v>27</v>
      </c>
      <c r="H44" s="39">
        <v>1</v>
      </c>
      <c r="I44" s="46">
        <v>23.31</v>
      </c>
      <c r="J44" s="291">
        <f t="shared" si="6"/>
        <v>28.797173999999998</v>
      </c>
      <c r="K44" s="314">
        <f t="shared" si="7"/>
        <v>28.797173999999998</v>
      </c>
      <c r="L44" s="96">
        <f>K44*L35/K35</f>
        <v>3.9567990736004546E-4</v>
      </c>
      <c r="P44" s="306">
        <f t="shared" si="1"/>
        <v>5.4871739999999996</v>
      </c>
      <c r="Q44" s="306">
        <f t="shared" si="2"/>
        <v>23.31</v>
      </c>
    </row>
    <row r="45" spans="3:17" ht="45" x14ac:dyDescent="0.25">
      <c r="C45" s="21" t="s">
        <v>204</v>
      </c>
      <c r="D45" s="247">
        <v>86879</v>
      </c>
      <c r="E45" s="248" t="s">
        <v>14</v>
      </c>
      <c r="F45" s="253" t="s">
        <v>205</v>
      </c>
      <c r="G45" s="46" t="s">
        <v>27</v>
      </c>
      <c r="H45" s="17">
        <v>1</v>
      </c>
      <c r="I45" s="46">
        <v>9.57</v>
      </c>
      <c r="J45" s="291">
        <f t="shared" si="6"/>
        <v>11.822778000000001</v>
      </c>
      <c r="K45" s="314">
        <f t="shared" si="7"/>
        <v>11.822778000000001</v>
      </c>
      <c r="L45" s="96">
        <f>K45*L35/K35</f>
        <v>1.6244773545412422E-4</v>
      </c>
      <c r="P45" s="306">
        <f t="shared" si="1"/>
        <v>2.2527780000000011</v>
      </c>
      <c r="Q45" s="306">
        <f t="shared" si="2"/>
        <v>9.57</v>
      </c>
    </row>
    <row r="46" spans="3:17" ht="45" x14ac:dyDescent="0.25">
      <c r="C46" s="26" t="s">
        <v>206</v>
      </c>
      <c r="D46" s="249">
        <v>1301005024</v>
      </c>
      <c r="E46" s="248" t="s">
        <v>207</v>
      </c>
      <c r="F46" s="250" t="s">
        <v>208</v>
      </c>
      <c r="G46" s="198" t="s">
        <v>27</v>
      </c>
      <c r="H46" s="39">
        <v>1</v>
      </c>
      <c r="I46" s="46">
        <v>20.28</v>
      </c>
      <c r="J46" s="291">
        <f t="shared" si="6"/>
        <v>25.053912000000004</v>
      </c>
      <c r="K46" s="314">
        <f t="shared" si="7"/>
        <v>25.053912000000004</v>
      </c>
      <c r="L46" s="96">
        <f>K46*L35/K35</f>
        <v>3.4424661180873978E-4</v>
      </c>
      <c r="P46" s="306">
        <f t="shared" si="1"/>
        <v>4.7739120000000028</v>
      </c>
      <c r="Q46" s="306">
        <f t="shared" si="2"/>
        <v>20.28</v>
      </c>
    </row>
    <row r="47" spans="3:17" ht="45" x14ac:dyDescent="0.25">
      <c r="C47" s="60" t="s">
        <v>209</v>
      </c>
      <c r="D47" s="247">
        <v>96655</v>
      </c>
      <c r="E47" s="3" t="s">
        <v>14</v>
      </c>
      <c r="F47" s="250" t="s">
        <v>210</v>
      </c>
      <c r="G47" s="198" t="s">
        <v>27</v>
      </c>
      <c r="H47" s="39">
        <v>1</v>
      </c>
      <c r="I47" s="46">
        <v>18.91</v>
      </c>
      <c r="J47" s="300">
        <f t="shared" si="6"/>
        <v>23.361414</v>
      </c>
      <c r="K47" s="314">
        <f>H47*J47</f>
        <v>23.361414</v>
      </c>
      <c r="L47" s="96">
        <f>K47*L35/K35</f>
        <v>3.2099129335814926E-4</v>
      </c>
      <c r="P47" s="306">
        <f t="shared" si="1"/>
        <v>4.4514139999999998</v>
      </c>
      <c r="Q47" s="306">
        <f t="shared" si="2"/>
        <v>18.91</v>
      </c>
    </row>
    <row r="48" spans="3:17" ht="30" x14ac:dyDescent="0.25">
      <c r="C48" s="14" t="s">
        <v>211</v>
      </c>
      <c r="D48" s="112">
        <v>9508</v>
      </c>
      <c r="E48" s="23" t="s">
        <v>14</v>
      </c>
      <c r="F48" s="254" t="s">
        <v>212</v>
      </c>
      <c r="G48" s="198" t="s">
        <v>143</v>
      </c>
      <c r="H48" s="17">
        <v>3</v>
      </c>
      <c r="I48" s="46">
        <v>17.63</v>
      </c>
      <c r="J48" s="291">
        <f t="shared" si="6"/>
        <v>21.780101999999999</v>
      </c>
      <c r="K48" s="314">
        <f>H48*J48</f>
        <v>65.340305999999998</v>
      </c>
      <c r="L48" s="96">
        <f>K48*L35/K35</f>
        <v>8.9779108967279295E-4</v>
      </c>
      <c r="P48" s="306">
        <f t="shared" si="1"/>
        <v>12.450306000000001</v>
      </c>
      <c r="Q48" s="306">
        <f t="shared" si="2"/>
        <v>52.89</v>
      </c>
    </row>
    <row r="49" spans="3:17" x14ac:dyDescent="0.25">
      <c r="C49" s="233" t="s">
        <v>74</v>
      </c>
      <c r="D49" s="242"/>
      <c r="E49" s="35"/>
      <c r="F49" s="5" t="s">
        <v>75</v>
      </c>
      <c r="G49" s="15"/>
      <c r="H49" s="251"/>
      <c r="I49" s="252"/>
      <c r="J49" s="302"/>
      <c r="K49" s="274">
        <f>K50+K51+K52+K53+K54+K55</f>
        <v>1402.339602</v>
      </c>
      <c r="L49" s="19">
        <f>K49*100%/K70</f>
        <v>1.9268474184539187E-2</v>
      </c>
      <c r="P49" s="306">
        <f t="shared" si="1"/>
        <v>0</v>
      </c>
      <c r="Q49" s="306">
        <f t="shared" si="2"/>
        <v>0</v>
      </c>
    </row>
    <row r="50" spans="3:17" ht="105" x14ac:dyDescent="0.25">
      <c r="C50" s="234" t="s">
        <v>74</v>
      </c>
      <c r="D50" s="112">
        <v>104475</v>
      </c>
      <c r="E50" s="49" t="s">
        <v>14</v>
      </c>
      <c r="F50" s="24" t="s">
        <v>146</v>
      </c>
      <c r="G50" s="51" t="s">
        <v>27</v>
      </c>
      <c r="H50" s="51">
        <v>6</v>
      </c>
      <c r="I50" s="51">
        <v>132</v>
      </c>
      <c r="J50" s="291">
        <f t="shared" si="6"/>
        <v>163.0728</v>
      </c>
      <c r="K50" s="313">
        <f t="shared" ref="K50:K55" si="8">J50*H50</f>
        <v>978.43679999999995</v>
      </c>
      <c r="L50" s="79">
        <f>K50*L49/K49</f>
        <v>1.3443950520341313E-2</v>
      </c>
      <c r="P50" s="306">
        <f t="shared" si="1"/>
        <v>186.43680000000001</v>
      </c>
      <c r="Q50" s="306">
        <f t="shared" si="2"/>
        <v>792</v>
      </c>
    </row>
    <row r="51" spans="3:17" ht="48.6" customHeight="1" x14ac:dyDescent="0.25">
      <c r="C51" s="234" t="s">
        <v>148</v>
      </c>
      <c r="D51" s="112">
        <v>91940</v>
      </c>
      <c r="E51" s="34" t="s">
        <v>14</v>
      </c>
      <c r="F51" s="245" t="s">
        <v>149</v>
      </c>
      <c r="G51" s="20" t="s">
        <v>27</v>
      </c>
      <c r="H51" s="20">
        <v>3</v>
      </c>
      <c r="I51" s="50">
        <v>17.07</v>
      </c>
      <c r="J51" s="291">
        <f t="shared" si="6"/>
        <v>21.088278000000003</v>
      </c>
      <c r="K51" s="272">
        <f t="shared" si="8"/>
        <v>63.264834000000008</v>
      </c>
      <c r="L51" s="18">
        <f>K51*L49/K49</f>
        <v>8.6927361887206909E-4</v>
      </c>
      <c r="P51" s="306">
        <f t="shared" si="1"/>
        <v>12.054834000000007</v>
      </c>
      <c r="Q51" s="306">
        <f t="shared" si="2"/>
        <v>51.21</v>
      </c>
    </row>
    <row r="52" spans="3:17" ht="30" x14ac:dyDescent="0.25">
      <c r="C52" s="234" t="s">
        <v>150</v>
      </c>
      <c r="D52" s="112">
        <v>92865</v>
      </c>
      <c r="E52" s="34" t="s">
        <v>14</v>
      </c>
      <c r="F52" s="245" t="s">
        <v>151</v>
      </c>
      <c r="G52" s="181" t="s">
        <v>27</v>
      </c>
      <c r="H52" s="4">
        <v>2</v>
      </c>
      <c r="I52" s="17">
        <v>14</v>
      </c>
      <c r="J52" s="272">
        <f t="shared" si="6"/>
        <v>17.2956</v>
      </c>
      <c r="K52" s="311">
        <f t="shared" si="8"/>
        <v>34.591200000000001</v>
      </c>
      <c r="L52" s="246">
        <f>K52*L49/K49</f>
        <v>4.752911800120667E-4</v>
      </c>
      <c r="P52" s="306">
        <f t="shared" si="1"/>
        <v>6.5912000000000006</v>
      </c>
      <c r="Q52" s="306">
        <f t="shared" si="2"/>
        <v>28</v>
      </c>
    </row>
    <row r="53" spans="3:17" ht="45" x14ac:dyDescent="0.25">
      <c r="C53" s="234" t="s">
        <v>152</v>
      </c>
      <c r="D53" s="112">
        <v>91946</v>
      </c>
      <c r="E53" s="34" t="s">
        <v>14</v>
      </c>
      <c r="F53" s="245" t="s">
        <v>153</v>
      </c>
      <c r="G53" s="50" t="s">
        <v>27</v>
      </c>
      <c r="H53" s="17">
        <v>3</v>
      </c>
      <c r="I53" s="4">
        <v>10.74</v>
      </c>
      <c r="J53" s="291">
        <f t="shared" si="6"/>
        <v>13.268196000000001</v>
      </c>
      <c r="K53" s="272">
        <f t="shared" si="8"/>
        <v>39.804588000000003</v>
      </c>
      <c r="L53" s="54">
        <f>K53*L49/K49</f>
        <v>5.469243507138853E-4</v>
      </c>
      <c r="P53" s="306">
        <f t="shared" si="1"/>
        <v>7.5845880000000037</v>
      </c>
      <c r="Q53" s="306">
        <f t="shared" si="2"/>
        <v>32.22</v>
      </c>
    </row>
    <row r="54" spans="3:17" ht="30" x14ac:dyDescent="0.25">
      <c r="C54" s="234" t="s">
        <v>154</v>
      </c>
      <c r="D54" s="112">
        <v>93653</v>
      </c>
      <c r="E54" s="34" t="s">
        <v>14</v>
      </c>
      <c r="F54" s="245" t="s">
        <v>155</v>
      </c>
      <c r="G54" s="39" t="s">
        <v>27</v>
      </c>
      <c r="H54" s="4">
        <v>1</v>
      </c>
      <c r="I54" s="39">
        <v>13.3</v>
      </c>
      <c r="J54" s="272">
        <f t="shared" si="6"/>
        <v>16.430820000000001</v>
      </c>
      <c r="K54" s="305">
        <f t="shared" si="8"/>
        <v>16.430820000000001</v>
      </c>
      <c r="L54" s="18">
        <f>K54*L49/K49</f>
        <v>2.2576331050573167E-4</v>
      </c>
      <c r="P54" s="306">
        <f t="shared" si="1"/>
        <v>3.1308199999999999</v>
      </c>
      <c r="Q54" s="306">
        <f t="shared" si="2"/>
        <v>13.3</v>
      </c>
    </row>
    <row r="55" spans="3:17" ht="45" x14ac:dyDescent="0.25">
      <c r="C55" s="234" t="s">
        <v>156</v>
      </c>
      <c r="D55" s="112">
        <v>91855</v>
      </c>
      <c r="E55" s="34" t="s">
        <v>14</v>
      </c>
      <c r="F55" s="92" t="s">
        <v>157</v>
      </c>
      <c r="G55" s="20" t="s">
        <v>143</v>
      </c>
      <c r="H55" s="20">
        <v>20</v>
      </c>
      <c r="I55" s="50">
        <v>10.92</v>
      </c>
      <c r="J55" s="291">
        <f t="shared" si="6"/>
        <v>13.490568</v>
      </c>
      <c r="K55" s="312">
        <f t="shared" si="8"/>
        <v>269.81135999999998</v>
      </c>
      <c r="L55" s="246">
        <f>K55*L49/K49</f>
        <v>3.7072712040941199E-3</v>
      </c>
      <c r="P55" s="306">
        <f t="shared" si="1"/>
        <v>51.411359999999995</v>
      </c>
      <c r="Q55" s="306">
        <f t="shared" si="2"/>
        <v>218.4</v>
      </c>
    </row>
    <row r="56" spans="3:17" ht="19.899999999999999" customHeight="1" x14ac:dyDescent="0.25">
      <c r="C56" s="260" t="s">
        <v>78</v>
      </c>
      <c r="D56" s="258"/>
      <c r="E56" s="114"/>
      <c r="F56" s="261" t="s">
        <v>213</v>
      </c>
      <c r="G56" s="118"/>
      <c r="H56" s="116"/>
      <c r="I56" s="117"/>
      <c r="J56" s="115"/>
      <c r="K56" s="315">
        <f>K57+K58+K59</f>
        <v>1198.52331</v>
      </c>
      <c r="L56" s="259">
        <f>K56*100%/K70</f>
        <v>1.6467990653168087E-2</v>
      </c>
      <c r="P56" s="306">
        <f t="shared" si="1"/>
        <v>0</v>
      </c>
      <c r="Q56" s="306">
        <f t="shared" si="2"/>
        <v>0</v>
      </c>
    </row>
    <row r="57" spans="3:17" ht="49.9" customHeight="1" x14ac:dyDescent="0.25">
      <c r="C57" s="32" t="s">
        <v>78</v>
      </c>
      <c r="D57" s="249">
        <v>100804</v>
      </c>
      <c r="E57" s="256" t="s">
        <v>14</v>
      </c>
      <c r="F57" s="245" t="s">
        <v>214</v>
      </c>
      <c r="G57" s="39" t="s">
        <v>143</v>
      </c>
      <c r="H57" s="46">
        <v>5</v>
      </c>
      <c r="I57" s="181">
        <v>24.84</v>
      </c>
      <c r="J57" s="289">
        <f t="shared" si="6"/>
        <v>30.687336000000002</v>
      </c>
      <c r="K57" s="311">
        <f>H57*J57</f>
        <v>153.43668000000002</v>
      </c>
      <c r="L57" s="111">
        <f>K57*L56/K56</f>
        <v>2.1082558770535243E-3</v>
      </c>
      <c r="P57" s="306">
        <f t="shared" si="1"/>
        <v>29.23668000000001</v>
      </c>
      <c r="Q57" s="306">
        <f t="shared" si="2"/>
        <v>124.2</v>
      </c>
    </row>
    <row r="58" spans="3:17" ht="45" x14ac:dyDescent="0.25">
      <c r="C58" s="32" t="s">
        <v>161</v>
      </c>
      <c r="D58" s="247">
        <v>97335</v>
      </c>
      <c r="E58" s="36" t="s">
        <v>14</v>
      </c>
      <c r="F58" s="92" t="s">
        <v>215</v>
      </c>
      <c r="G58" s="39" t="s">
        <v>143</v>
      </c>
      <c r="H58" s="46">
        <v>10</v>
      </c>
      <c r="I58" s="39">
        <v>79.02</v>
      </c>
      <c r="J58" s="272">
        <f t="shared" si="6"/>
        <v>97.621307999999999</v>
      </c>
      <c r="K58" s="310">
        <f>H58*J58</f>
        <v>976.21307999999999</v>
      </c>
      <c r="L58" s="246">
        <f>K58*L56/K56</f>
        <v>1.3413396087340539E-2</v>
      </c>
      <c r="P58" s="306">
        <f t="shared" si="1"/>
        <v>186.01308000000003</v>
      </c>
      <c r="Q58" s="306">
        <f t="shared" si="2"/>
        <v>790.19999999999993</v>
      </c>
    </row>
    <row r="59" spans="3:17" ht="30" x14ac:dyDescent="0.25">
      <c r="C59" s="234" t="s">
        <v>163</v>
      </c>
      <c r="D59" s="112" t="s">
        <v>38</v>
      </c>
      <c r="E59" s="23" t="s">
        <v>10</v>
      </c>
      <c r="F59" s="269" t="s">
        <v>40</v>
      </c>
      <c r="G59" s="262" t="s">
        <v>27</v>
      </c>
      <c r="H59" s="46">
        <v>1</v>
      </c>
      <c r="I59" s="20">
        <v>55.75</v>
      </c>
      <c r="J59" s="291">
        <f t="shared" si="6"/>
        <v>68.873550000000009</v>
      </c>
      <c r="K59" s="198">
        <f>H59*J59</f>
        <v>68.873550000000009</v>
      </c>
      <c r="L59" s="18">
        <f>K59*L56/K56</f>
        <v>9.4633868877402568E-4</v>
      </c>
      <c r="P59" s="306">
        <f t="shared" si="1"/>
        <v>13.123550000000009</v>
      </c>
      <c r="Q59" s="306">
        <f t="shared" si="2"/>
        <v>55.75</v>
      </c>
    </row>
    <row r="60" spans="3:17" x14ac:dyDescent="0.25">
      <c r="C60" s="56" t="s">
        <v>78</v>
      </c>
      <c r="D60" s="57"/>
      <c r="E60" s="57"/>
      <c r="F60" s="257" t="s">
        <v>158</v>
      </c>
      <c r="G60" s="9"/>
      <c r="H60" s="255"/>
      <c r="I60" s="9"/>
      <c r="J60" s="185"/>
      <c r="K60" s="273">
        <f>SUM(K61,K62,K63)</f>
        <v>4252.2962159999997</v>
      </c>
      <c r="L60" s="83">
        <f>K60*100%/K70</f>
        <v>5.842754475888335E-2</v>
      </c>
      <c r="P60" s="306">
        <f t="shared" si="1"/>
        <v>0</v>
      </c>
      <c r="Q60" s="306">
        <f t="shared" si="2"/>
        <v>0</v>
      </c>
    </row>
    <row r="61" spans="3:17" ht="45" x14ac:dyDescent="0.25">
      <c r="C61" s="22" t="s">
        <v>78</v>
      </c>
      <c r="D61" s="2">
        <v>88489</v>
      </c>
      <c r="E61" s="49" t="s">
        <v>14</v>
      </c>
      <c r="F61" s="48" t="s">
        <v>159</v>
      </c>
      <c r="G61" s="20" t="s">
        <v>25</v>
      </c>
      <c r="H61" s="51">
        <v>133</v>
      </c>
      <c r="I61" s="50">
        <v>11.66</v>
      </c>
      <c r="J61" s="300">
        <f t="shared" si="6"/>
        <v>14.404764</v>
      </c>
      <c r="K61" s="307">
        <f>H61*J61</f>
        <v>1915.8336119999999</v>
      </c>
      <c r="L61" s="79">
        <f>K61*L60/K60</f>
        <v>2.632400200496831E-2</v>
      </c>
      <c r="P61" s="306">
        <f t="shared" si="1"/>
        <v>365.05361199999999</v>
      </c>
      <c r="Q61" s="306">
        <f t="shared" si="2"/>
        <v>1550.78</v>
      </c>
    </row>
    <row r="62" spans="3:17" ht="30" x14ac:dyDescent="0.25">
      <c r="C62" s="22" t="s">
        <v>161</v>
      </c>
      <c r="D62" s="243">
        <v>88485</v>
      </c>
      <c r="E62" s="23" t="s">
        <v>14</v>
      </c>
      <c r="F62" s="24" t="s">
        <v>162</v>
      </c>
      <c r="G62" s="30" t="s">
        <v>25</v>
      </c>
      <c r="H62" s="20">
        <v>133</v>
      </c>
      <c r="I62" s="20">
        <v>3.59</v>
      </c>
      <c r="J62" s="291">
        <f t="shared" si="6"/>
        <v>4.4350860000000001</v>
      </c>
      <c r="K62" s="307">
        <f>H62*J62</f>
        <v>589.86643800000002</v>
      </c>
      <c r="L62" s="18">
        <f>K62*L60/K60</f>
        <v>8.104902847155768E-3</v>
      </c>
      <c r="P62" s="306">
        <f t="shared" si="1"/>
        <v>112.39643800000003</v>
      </c>
      <c r="Q62" s="306">
        <f t="shared" si="2"/>
        <v>477.46999999999997</v>
      </c>
    </row>
    <row r="63" spans="3:17" ht="30" x14ac:dyDescent="0.25">
      <c r="C63" s="22" t="s">
        <v>163</v>
      </c>
      <c r="D63" s="43">
        <v>88495</v>
      </c>
      <c r="E63" s="3" t="s">
        <v>14</v>
      </c>
      <c r="F63" s="45" t="s">
        <v>216</v>
      </c>
      <c r="G63" s="46" t="s">
        <v>25</v>
      </c>
      <c r="H63" s="30">
        <v>133</v>
      </c>
      <c r="I63" s="30">
        <v>10.63</v>
      </c>
      <c r="J63" s="293">
        <f t="shared" si="6"/>
        <v>13.132302000000001</v>
      </c>
      <c r="K63" s="309">
        <f>H63*J63</f>
        <v>1746.596166</v>
      </c>
      <c r="L63" s="55">
        <f>K63*L60/K60</f>
        <v>2.3998639906759274E-2</v>
      </c>
      <c r="P63" s="306">
        <f t="shared" si="1"/>
        <v>332.80616600000002</v>
      </c>
      <c r="Q63" s="306">
        <f t="shared" si="2"/>
        <v>1413.7900000000002</v>
      </c>
    </row>
    <row r="64" spans="3:17" x14ac:dyDescent="0.25">
      <c r="C64" s="233" t="s">
        <v>81</v>
      </c>
      <c r="D64" s="242"/>
      <c r="E64" s="15"/>
      <c r="F64" s="42" t="s">
        <v>82</v>
      </c>
      <c r="G64" s="35"/>
      <c r="H64" s="10"/>
      <c r="I64" s="37"/>
      <c r="J64" s="67"/>
      <c r="K64" s="52">
        <f>SUM(K65,K66)</f>
        <v>24194.9482632</v>
      </c>
      <c r="L64" s="53">
        <f>K64*100%/K70</f>
        <v>0.33244424912542003</v>
      </c>
      <c r="P64" s="306">
        <f t="shared" si="1"/>
        <v>0</v>
      </c>
      <c r="Q64" s="306">
        <f t="shared" si="2"/>
        <v>0</v>
      </c>
    </row>
    <row r="65" spans="3:17" ht="75" x14ac:dyDescent="0.25">
      <c r="C65" s="331" t="s">
        <v>81</v>
      </c>
      <c r="D65" s="112">
        <v>93441</v>
      </c>
      <c r="E65" s="28" t="s">
        <v>14</v>
      </c>
      <c r="F65" s="31" t="s">
        <v>165</v>
      </c>
      <c r="G65" s="30" t="s">
        <v>25</v>
      </c>
      <c r="H65" s="20">
        <v>3.08</v>
      </c>
      <c r="I65" s="38">
        <v>1242.21</v>
      </c>
      <c r="J65" s="291">
        <f t="shared" si="6"/>
        <v>1534.6262340000001</v>
      </c>
      <c r="K65" s="40">
        <f>H65*J65</f>
        <v>4726.6488007200005</v>
      </c>
      <c r="L65" s="18">
        <f>K65*L64/K64</f>
        <v>6.4945260239506822E-2</v>
      </c>
      <c r="P65" s="306">
        <f t="shared" si="1"/>
        <v>900.64200072000017</v>
      </c>
      <c r="Q65" s="306">
        <f t="shared" si="2"/>
        <v>3826.0068000000001</v>
      </c>
    </row>
    <row r="66" spans="3:17" ht="30" x14ac:dyDescent="0.25">
      <c r="C66" s="14" t="s">
        <v>167</v>
      </c>
      <c r="D66" s="244">
        <v>2001003023</v>
      </c>
      <c r="E66" s="28" t="s">
        <v>207</v>
      </c>
      <c r="F66" s="29" t="s">
        <v>168</v>
      </c>
      <c r="G66" s="30" t="s">
        <v>25</v>
      </c>
      <c r="H66" s="30">
        <v>20.46</v>
      </c>
      <c r="I66" s="30">
        <v>770.22</v>
      </c>
      <c r="J66" s="304">
        <f t="shared" si="6"/>
        <v>951.52978800000005</v>
      </c>
      <c r="K66" s="38">
        <f>H66*J66</f>
        <v>19468.299462480001</v>
      </c>
      <c r="L66" s="55">
        <f>K66*L64/K64</f>
        <v>0.26749898888591322</v>
      </c>
      <c r="P66" s="306">
        <f t="shared" si="1"/>
        <v>3709.5982624800008</v>
      </c>
      <c r="Q66" s="306">
        <f t="shared" si="2"/>
        <v>15758.701200000001</v>
      </c>
    </row>
    <row r="67" spans="3:17" x14ac:dyDescent="0.25">
      <c r="C67"/>
      <c r="J67" s="303"/>
    </row>
    <row r="68" spans="3:17" ht="30.75" customHeight="1" x14ac:dyDescent="0.25">
      <c r="C68"/>
      <c r="H68" s="364" t="s">
        <v>217</v>
      </c>
      <c r="I68" s="365"/>
      <c r="K68" s="95">
        <f>K70-K69</f>
        <v>58911.255200000007</v>
      </c>
      <c r="P68" s="316">
        <f>SUM(P10:P67)</f>
        <v>13867.709474080002</v>
      </c>
      <c r="Q68" s="316">
        <f>SUM(Q10:Q67)</f>
        <v>58911.255200000007</v>
      </c>
    </row>
    <row r="69" spans="3:17" ht="30.75" customHeight="1" x14ac:dyDescent="0.25">
      <c r="C69"/>
      <c r="H69" s="366" t="s">
        <v>218</v>
      </c>
      <c r="I69" s="367"/>
      <c r="K69" s="95">
        <f>P68</f>
        <v>13867.709474080002</v>
      </c>
      <c r="P69">
        <f>K68*23.54%</f>
        <v>13867.709474080002</v>
      </c>
    </row>
    <row r="70" spans="3:17" ht="30.75" customHeight="1" x14ac:dyDescent="0.25">
      <c r="C70"/>
      <c r="H70" s="368" t="s">
        <v>219</v>
      </c>
      <c r="I70" s="369"/>
      <c r="K70" s="203">
        <f>SUM(K64,K56,K49,K35,K28,K24,K22,,K20,K18,K13,K9+K60)</f>
        <v>72778.964674080009</v>
      </c>
    </row>
    <row r="71" spans="3:17" x14ac:dyDescent="0.25">
      <c r="C71"/>
    </row>
    <row r="72" spans="3:17" x14ac:dyDescent="0.25">
      <c r="C72"/>
    </row>
    <row r="73" spans="3:17" x14ac:dyDescent="0.25">
      <c r="C73"/>
    </row>
    <row r="74" spans="3:17" x14ac:dyDescent="0.25">
      <c r="C74"/>
    </row>
    <row r="75" spans="3:17" x14ac:dyDescent="0.25">
      <c r="C75"/>
    </row>
    <row r="76" spans="3:17" x14ac:dyDescent="0.25">
      <c r="C76"/>
    </row>
    <row r="77" spans="3:17" x14ac:dyDescent="0.25">
      <c r="C77"/>
    </row>
    <row r="78" spans="3:17" x14ac:dyDescent="0.25">
      <c r="C78"/>
    </row>
    <row r="79" spans="3:17" x14ac:dyDescent="0.25">
      <c r="C79"/>
    </row>
    <row r="80" spans="3:17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</sheetData>
  <mergeCells count="17">
    <mergeCell ref="H6:I6"/>
    <mergeCell ref="H68:I68"/>
    <mergeCell ref="H69:I69"/>
    <mergeCell ref="H70:I70"/>
    <mergeCell ref="C7:K7"/>
    <mergeCell ref="D1:G1"/>
    <mergeCell ref="D2:G2"/>
    <mergeCell ref="D3:G3"/>
    <mergeCell ref="D4:G5"/>
    <mergeCell ref="H1:I2"/>
    <mergeCell ref="H5:I5"/>
    <mergeCell ref="K5:L5"/>
    <mergeCell ref="J1:J2"/>
    <mergeCell ref="K1:L1"/>
    <mergeCell ref="K2:L2"/>
    <mergeCell ref="H3:I3"/>
    <mergeCell ref="K3:L3"/>
  </mergeCells>
  <pageMargins left="0.7" right="0.7" top="0.75" bottom="0.75" header="0.3" footer="0.3"/>
  <pageSetup paperSize="9" scale="7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3E2C-3DB7-4478-9BFD-A29A3BD48923}">
  <sheetPr>
    <pageSetUpPr fitToPage="1"/>
  </sheetPr>
  <dimension ref="A1:K24"/>
  <sheetViews>
    <sheetView workbookViewId="0">
      <selection sqref="A1:K24"/>
    </sheetView>
  </sheetViews>
  <sheetFormatPr defaultRowHeight="15" x14ac:dyDescent="0.25"/>
  <cols>
    <col min="1" max="1" width="6.42578125" style="135" customWidth="1"/>
    <col min="2" max="2" width="23.42578125" style="2" customWidth="1"/>
    <col min="3" max="3" width="11.28515625" style="160" customWidth="1"/>
    <col min="4" max="4" width="48.28515625" style="135" customWidth="1"/>
    <col min="5" max="6" width="29.85546875" customWidth="1"/>
    <col min="9" max="9" width="16.28515625" bestFit="1" customWidth="1"/>
    <col min="11" max="11" width="9.28515625" customWidth="1"/>
  </cols>
  <sheetData>
    <row r="1" spans="1:11" x14ac:dyDescent="0.25">
      <c r="A1"/>
      <c r="B1" s="226"/>
      <c r="C1" s="357" t="s">
        <v>170</v>
      </c>
      <c r="D1" s="357"/>
      <c r="E1" s="357"/>
      <c r="F1" s="357"/>
      <c r="G1" s="360" t="s">
        <v>171</v>
      </c>
      <c r="H1" s="350"/>
      <c r="I1" s="350" t="s">
        <v>171</v>
      </c>
      <c r="J1" s="352" t="s">
        <v>172</v>
      </c>
      <c r="K1" s="353"/>
    </row>
    <row r="2" spans="1:11" x14ac:dyDescent="0.25">
      <c r="A2"/>
      <c r="B2" s="62"/>
      <c r="C2" s="358" t="s">
        <v>173</v>
      </c>
      <c r="D2" s="358"/>
      <c r="E2" s="358"/>
      <c r="F2" s="358"/>
      <c r="G2" s="356"/>
      <c r="H2" s="351"/>
      <c r="I2" s="351"/>
      <c r="J2" s="354" t="s">
        <v>174</v>
      </c>
      <c r="K2" s="355"/>
    </row>
    <row r="3" spans="1:11" x14ac:dyDescent="0.25">
      <c r="A3"/>
      <c r="B3" s="62"/>
      <c r="C3" s="358" t="s">
        <v>175</v>
      </c>
      <c r="D3" s="358"/>
      <c r="E3" s="358"/>
      <c r="F3" s="358"/>
      <c r="G3" s="356" t="s">
        <v>176</v>
      </c>
      <c r="H3" s="351"/>
      <c r="I3" s="281" t="s">
        <v>177</v>
      </c>
      <c r="J3" s="354"/>
      <c r="K3" s="355"/>
    </row>
    <row r="4" spans="1:11" x14ac:dyDescent="0.25">
      <c r="A4"/>
      <c r="B4" s="62"/>
      <c r="C4" s="359" t="s">
        <v>178</v>
      </c>
      <c r="D4" s="359"/>
      <c r="E4" s="359"/>
      <c r="F4" s="359"/>
      <c r="G4" s="283"/>
      <c r="H4" s="284"/>
      <c r="I4" s="284"/>
      <c r="J4" s="284"/>
      <c r="K4" s="285"/>
    </row>
    <row r="5" spans="1:11" x14ac:dyDescent="0.25">
      <c r="A5"/>
      <c r="B5" s="62"/>
      <c r="C5" s="359"/>
      <c r="D5" s="359"/>
      <c r="E5" s="359"/>
      <c r="F5" s="359"/>
      <c r="G5" s="361" t="s">
        <v>179</v>
      </c>
      <c r="H5" s="354"/>
      <c r="I5" s="282" t="s">
        <v>180</v>
      </c>
      <c r="J5" s="348" t="s">
        <v>181</v>
      </c>
      <c r="K5" s="349"/>
    </row>
    <row r="6" spans="1:11" ht="14.25" customHeight="1" x14ac:dyDescent="0.25">
      <c r="A6"/>
      <c r="B6" s="22"/>
      <c r="C6" s="271" t="s">
        <v>182</v>
      </c>
      <c r="D6" s="248"/>
      <c r="E6" s="112"/>
      <c r="F6" s="112"/>
      <c r="G6" s="362" t="s">
        <v>183</v>
      </c>
      <c r="H6" s="363"/>
      <c r="I6" s="286" t="s">
        <v>184</v>
      </c>
      <c r="J6" s="287"/>
      <c r="K6" s="288"/>
    </row>
    <row r="8" spans="1:11" x14ac:dyDescent="0.25">
      <c r="C8" s="370" t="s">
        <v>84</v>
      </c>
      <c r="D8" s="370"/>
      <c r="E8" s="370"/>
      <c r="F8" s="133"/>
    </row>
    <row r="9" spans="1:11" ht="15" customHeight="1" x14ac:dyDescent="0.25">
      <c r="C9" s="132" t="s">
        <v>46</v>
      </c>
      <c r="D9" s="136" t="s">
        <v>3</v>
      </c>
      <c r="E9" s="156" t="s">
        <v>7</v>
      </c>
      <c r="F9" s="134" t="s">
        <v>186</v>
      </c>
    </row>
    <row r="10" spans="1:11" x14ac:dyDescent="0.25">
      <c r="C10" s="128" t="s">
        <v>50</v>
      </c>
      <c r="D10" s="66" t="s">
        <v>12</v>
      </c>
      <c r="E10" s="157">
        <v>1859.81</v>
      </c>
      <c r="F10" s="137">
        <v>2.6200000000000001E-2</v>
      </c>
    </row>
    <row r="11" spans="1:11" x14ac:dyDescent="0.25">
      <c r="C11" s="100" t="s">
        <v>52</v>
      </c>
      <c r="D11" s="66" t="s">
        <v>53</v>
      </c>
      <c r="E11" s="158">
        <v>15090.16</v>
      </c>
      <c r="F11" s="138">
        <v>2.24E-2</v>
      </c>
    </row>
    <row r="12" spans="1:11" ht="30" x14ac:dyDescent="0.25">
      <c r="C12" s="125" t="s">
        <v>55</v>
      </c>
      <c r="D12" s="139" t="s">
        <v>56</v>
      </c>
      <c r="E12" s="153">
        <v>967.48</v>
      </c>
      <c r="F12" s="140">
        <v>1.3599999999999999E-2</v>
      </c>
    </row>
    <row r="13" spans="1:11" x14ac:dyDescent="0.25">
      <c r="C13" s="84" t="s">
        <v>59</v>
      </c>
      <c r="D13" s="66" t="s">
        <v>60</v>
      </c>
      <c r="E13" s="157">
        <v>7197.11</v>
      </c>
      <c r="F13" s="141">
        <v>0.1013</v>
      </c>
    </row>
    <row r="14" spans="1:11" x14ac:dyDescent="0.25">
      <c r="C14" s="87" t="s">
        <v>62</v>
      </c>
      <c r="D14" s="142" t="s">
        <v>63</v>
      </c>
      <c r="E14" s="158">
        <v>4512.92</v>
      </c>
      <c r="F14" s="143">
        <v>6.3500000000000001E-2</v>
      </c>
    </row>
    <row r="15" spans="1:11" ht="45" x14ac:dyDescent="0.25">
      <c r="C15" s="129" t="s">
        <v>65</v>
      </c>
      <c r="D15" s="144" t="s">
        <v>66</v>
      </c>
      <c r="E15" s="154">
        <v>1506.63</v>
      </c>
      <c r="F15" s="145">
        <v>2.12E-2</v>
      </c>
    </row>
    <row r="16" spans="1:11" ht="30" x14ac:dyDescent="0.25">
      <c r="C16" s="126" t="s">
        <v>68</v>
      </c>
      <c r="D16" s="146" t="s">
        <v>69</v>
      </c>
      <c r="E16" s="155">
        <v>9774.2000000000007</v>
      </c>
      <c r="F16" s="147">
        <v>0.1343</v>
      </c>
    </row>
    <row r="17" spans="3:6" x14ac:dyDescent="0.25">
      <c r="C17" s="61" t="s">
        <v>71</v>
      </c>
      <c r="D17" s="148" t="s">
        <v>72</v>
      </c>
      <c r="E17" s="82">
        <v>822.42</v>
      </c>
      <c r="F17" s="149">
        <v>1.1599999999999999E-2</v>
      </c>
    </row>
    <row r="18" spans="3:6" x14ac:dyDescent="0.25">
      <c r="C18" s="61" t="s">
        <v>74</v>
      </c>
      <c r="D18" s="150" t="s">
        <v>75</v>
      </c>
      <c r="E18" s="317">
        <v>1402.34</v>
      </c>
      <c r="F18" s="141">
        <v>1.67E-2</v>
      </c>
    </row>
    <row r="19" spans="3:6" x14ac:dyDescent="0.25">
      <c r="C19" s="131" t="s">
        <v>78</v>
      </c>
      <c r="D19" s="130" t="s">
        <v>79</v>
      </c>
      <c r="E19" s="158">
        <v>1198.52</v>
      </c>
      <c r="F19" s="151">
        <v>1.6899999999999998E-2</v>
      </c>
    </row>
    <row r="20" spans="3:6" x14ac:dyDescent="0.25">
      <c r="C20" s="128" t="s">
        <v>81</v>
      </c>
      <c r="D20" s="152" t="s">
        <v>82</v>
      </c>
      <c r="E20" s="159">
        <v>24194.95</v>
      </c>
      <c r="F20" s="141">
        <v>0.34050000000000002</v>
      </c>
    </row>
    <row r="21" spans="3:6" x14ac:dyDescent="0.25">
      <c r="C21" s="135"/>
      <c r="D21" s="2"/>
      <c r="E21" s="160"/>
      <c r="F21" s="135"/>
    </row>
    <row r="22" spans="3:6" x14ac:dyDescent="0.25">
      <c r="C22" s="135"/>
      <c r="D22" s="2"/>
      <c r="E22" s="162" t="s">
        <v>188</v>
      </c>
      <c r="F22" s="163">
        <v>58911.26</v>
      </c>
    </row>
    <row r="23" spans="3:6" x14ac:dyDescent="0.25">
      <c r="C23" s="135"/>
      <c r="D23" s="2"/>
      <c r="E23" s="162" t="s">
        <v>220</v>
      </c>
      <c r="F23" s="163">
        <v>13867.71</v>
      </c>
    </row>
    <row r="24" spans="3:6" x14ac:dyDescent="0.25">
      <c r="C24" s="135"/>
      <c r="D24" s="2"/>
      <c r="E24" s="164" t="s">
        <v>221</v>
      </c>
      <c r="F24" s="161">
        <v>72778.960000000006</v>
      </c>
    </row>
  </sheetData>
  <mergeCells count="14">
    <mergeCell ref="C3:F3"/>
    <mergeCell ref="G3:H3"/>
    <mergeCell ref="J3:K3"/>
    <mergeCell ref="C1:F1"/>
    <mergeCell ref="G1:H2"/>
    <mergeCell ref="I1:I2"/>
    <mergeCell ref="J1:K1"/>
    <mergeCell ref="C2:F2"/>
    <mergeCell ref="J2:K2"/>
    <mergeCell ref="C8:E8"/>
    <mergeCell ref="C4:F5"/>
    <mergeCell ref="G5:H5"/>
    <mergeCell ref="J5:K5"/>
    <mergeCell ref="G6:H6"/>
  </mergeCells>
  <pageMargins left="0.7" right="0.7" top="0.75" bottom="0.75" header="0.3" footer="0.3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COMPOSIÇÕES</vt:lpstr>
      <vt:lpstr>CRONOGRAMA</vt:lpstr>
      <vt:lpstr>MEMORIAL DE CÁLCULO</vt:lpstr>
      <vt:lpstr>ORÇAMENTO SINTÉTICO</vt:lpstr>
      <vt:lpstr>ORÇAMENTO RESUMO</vt:lpstr>
      <vt:lpstr>COMPOSIÇÕES!Area_de_impressao</vt:lpstr>
      <vt:lpstr>CRONOGRAMA!Area_de_impressao</vt:lpstr>
      <vt:lpstr>'MEMORIAL DE CÁLCULO'!Area_de_impressao</vt:lpstr>
      <vt:lpstr>'ORÇAMENTO RESUMO'!Area_de_impressao</vt:lpstr>
      <vt:lpstr>'ORÇAMENTO SINTÉTICO'!Area_de_impressao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Hugo Koji Suekame</cp:lastModifiedBy>
  <cp:revision/>
  <cp:lastPrinted>2024-03-14T21:55:07Z</cp:lastPrinted>
  <dcterms:created xsi:type="dcterms:W3CDTF">2023-06-28T13:39:16Z</dcterms:created>
  <dcterms:modified xsi:type="dcterms:W3CDTF">2024-03-15T13:14:13Z</dcterms:modified>
  <cp:category/>
  <cp:contentStatus/>
</cp:coreProperties>
</file>