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F:\01-BELTRAMELOS ENGENHARIA\#01-PROJETOS\01-SERVIÇOS PRIVADOS\06-ELEMENTOS\ELEMENTO-IP THEOFANES BARBOSA - RIO BRILHANTE\PROJETO CORRIGIDO_04-11-25\Rio Brilhante - Rua Pref Theofanes\"/>
    </mc:Choice>
  </mc:AlternateContent>
  <xr:revisionPtr revIDLastSave="0" documentId="13_ncr:1_{C0DC0C18-BC73-4DD4-94BB-8AB721B29CCF}" xr6:coauthVersionLast="47" xr6:coauthVersionMax="47" xr10:uidLastSave="{00000000-0000-0000-0000-000000000000}"/>
  <bookViews>
    <workbookView xWindow="-108" yWindow="-108" windowWidth="23256" windowHeight="12456" firstSheet="1" activeTab="6" xr2:uid="{00000000-000D-0000-FFFF-FFFF00000000}"/>
  </bookViews>
  <sheets>
    <sheet name="QUEDA DE TENSÃO" sheetId="4" r:id="rId1"/>
    <sheet name="Resumo do Orçamento" sheetId="1" r:id="rId2"/>
    <sheet name="Orçamento Sintético" sheetId="2" r:id="rId3"/>
    <sheet name="Mem Calculo" sheetId="3" r:id="rId4"/>
    <sheet name="CPUs" sheetId="5" r:id="rId5"/>
    <sheet name="FIS-FIN" sheetId="6" r:id="rId6"/>
    <sheet name="BDI" sheetId="7" r:id="rId7"/>
  </sheets>
  <externalReferences>
    <externalReference r:id="rId8"/>
  </externalReferences>
  <definedNames>
    <definedName name="_xlnm.Print_Area" localSheetId="0">'QUEDA DE TENSÃO'!$B$1:$O$200</definedName>
    <definedName name="_xlnm.Print_Area">#REF!</definedName>
    <definedName name="_xlnm.Print_Titles" localSheetId="2">'Orçamento Sintético'!$4:$4</definedName>
    <definedName name="_xlnm.Print_Titles" localSheetId="0">'QUEDA DE TENSÃO'!$9:$10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9" i="7" l="1"/>
  <c r="E50" i="7" s="1"/>
  <c r="D49" i="7"/>
  <c r="C49" i="7"/>
  <c r="B49" i="7"/>
  <c r="F18" i="7"/>
  <c r="F17" i="7"/>
  <c r="F16" i="7"/>
  <c r="E15" i="7"/>
  <c r="E19" i="7" s="1"/>
  <c r="F19" i="7" s="1"/>
  <c r="D15" i="7"/>
  <c r="C15" i="7"/>
  <c r="B15" i="7"/>
  <c r="F15" i="7" s="1"/>
  <c r="F14" i="7"/>
  <c r="F13" i="7"/>
  <c r="F12" i="7"/>
  <c r="F11" i="7"/>
  <c r="F10" i="7"/>
  <c r="M197" i="4" l="1"/>
  <c r="K197" i="4"/>
  <c r="J197" i="4"/>
  <c r="D197" i="4"/>
  <c r="E197" i="4" s="1"/>
  <c r="F197" i="4" s="1"/>
  <c r="G197" i="4" s="1"/>
  <c r="H197" i="4" s="1"/>
  <c r="N197" i="4" s="1"/>
  <c r="M196" i="4"/>
  <c r="K196" i="4"/>
  <c r="J196" i="4"/>
  <c r="E196" i="4"/>
  <c r="F196" i="4" s="1"/>
  <c r="G196" i="4" s="1"/>
  <c r="H196" i="4" s="1"/>
  <c r="N196" i="4" s="1"/>
  <c r="M194" i="4"/>
  <c r="K194" i="4"/>
  <c r="J194" i="4"/>
  <c r="F194" i="4"/>
  <c r="G194" i="4" s="1"/>
  <c r="H194" i="4" s="1"/>
  <c r="N194" i="4" s="1"/>
  <c r="E194" i="4"/>
  <c r="M193" i="4"/>
  <c r="K193" i="4"/>
  <c r="J193" i="4"/>
  <c r="E193" i="4"/>
  <c r="F193" i="4" s="1"/>
  <c r="G193" i="4" s="1"/>
  <c r="H193" i="4" s="1"/>
  <c r="D193" i="4"/>
  <c r="M191" i="4"/>
  <c r="K191" i="4"/>
  <c r="J191" i="4"/>
  <c r="F191" i="4"/>
  <c r="G191" i="4" s="1"/>
  <c r="H191" i="4" s="1"/>
  <c r="N191" i="4" s="1"/>
  <c r="E191" i="4"/>
  <c r="M190" i="4"/>
  <c r="K190" i="4"/>
  <c r="J190" i="4"/>
  <c r="D190" i="4"/>
  <c r="E190" i="4" s="1"/>
  <c r="F190" i="4" s="1"/>
  <c r="G190" i="4" s="1"/>
  <c r="H190" i="4" s="1"/>
  <c r="N190" i="4" s="1"/>
  <c r="M188" i="4"/>
  <c r="K188" i="4"/>
  <c r="J188" i="4"/>
  <c r="F188" i="4"/>
  <c r="G188" i="4" s="1"/>
  <c r="H188" i="4" s="1"/>
  <c r="N188" i="4" s="1"/>
  <c r="E188" i="4"/>
  <c r="M187" i="4"/>
  <c r="K187" i="4"/>
  <c r="J187" i="4"/>
  <c r="M185" i="4"/>
  <c r="K185" i="4"/>
  <c r="J185" i="4"/>
  <c r="E185" i="4"/>
  <c r="F185" i="4" s="1"/>
  <c r="G185" i="4" s="1"/>
  <c r="H185" i="4" s="1"/>
  <c r="N185" i="4" s="1"/>
  <c r="M184" i="4"/>
  <c r="K184" i="4"/>
  <c r="J184" i="4"/>
  <c r="M182" i="4"/>
  <c r="K182" i="4"/>
  <c r="J182" i="4"/>
  <c r="E182" i="4"/>
  <c r="F182" i="4" s="1"/>
  <c r="G182" i="4" s="1"/>
  <c r="H182" i="4" s="1"/>
  <c r="M181" i="4"/>
  <c r="K181" i="4"/>
  <c r="J181" i="4"/>
  <c r="M179" i="4"/>
  <c r="K179" i="4"/>
  <c r="J179" i="4"/>
  <c r="E179" i="4"/>
  <c r="F179" i="4" s="1"/>
  <c r="G179" i="4" s="1"/>
  <c r="H179" i="4" s="1"/>
  <c r="N179" i="4" s="1"/>
  <c r="M178" i="4"/>
  <c r="K178" i="4"/>
  <c r="J178" i="4"/>
  <c r="M176" i="4"/>
  <c r="K176" i="4"/>
  <c r="J176" i="4"/>
  <c r="E176" i="4"/>
  <c r="F176" i="4" s="1"/>
  <c r="G176" i="4" s="1"/>
  <c r="H176" i="4" s="1"/>
  <c r="M175" i="4"/>
  <c r="K175" i="4"/>
  <c r="J175" i="4"/>
  <c r="M171" i="4"/>
  <c r="K171" i="4"/>
  <c r="J171" i="4"/>
  <c r="D171" i="4"/>
  <c r="E171" i="4" s="1"/>
  <c r="F171" i="4" s="1"/>
  <c r="G171" i="4" s="1"/>
  <c r="H171" i="4" s="1"/>
  <c r="N171" i="4" s="1"/>
  <c r="M170" i="4"/>
  <c r="K170" i="4"/>
  <c r="J170" i="4"/>
  <c r="E170" i="4"/>
  <c r="F170" i="4" s="1"/>
  <c r="G170" i="4" s="1"/>
  <c r="H170" i="4" s="1"/>
  <c r="N170" i="4" s="1"/>
  <c r="M168" i="4"/>
  <c r="K168" i="4"/>
  <c r="J168" i="4"/>
  <c r="E168" i="4"/>
  <c r="F168" i="4" s="1"/>
  <c r="G168" i="4" s="1"/>
  <c r="H168" i="4" s="1"/>
  <c r="N168" i="4" s="1"/>
  <c r="D168" i="4"/>
  <c r="M167" i="4"/>
  <c r="K167" i="4"/>
  <c r="J167" i="4"/>
  <c r="D167" i="4"/>
  <c r="D164" i="4" s="1"/>
  <c r="M165" i="4"/>
  <c r="K165" i="4"/>
  <c r="J165" i="4"/>
  <c r="D165" i="4"/>
  <c r="E165" i="4" s="1"/>
  <c r="F165" i="4" s="1"/>
  <c r="G165" i="4" s="1"/>
  <c r="H165" i="4" s="1"/>
  <c r="N165" i="4" s="1"/>
  <c r="M164" i="4"/>
  <c r="K164" i="4"/>
  <c r="J164" i="4"/>
  <c r="M162" i="4"/>
  <c r="K162" i="4"/>
  <c r="J162" i="4"/>
  <c r="E162" i="4"/>
  <c r="F162" i="4" s="1"/>
  <c r="G162" i="4" s="1"/>
  <c r="H162" i="4" s="1"/>
  <c r="N162" i="4" s="1"/>
  <c r="M161" i="4"/>
  <c r="K161" i="4"/>
  <c r="J161" i="4"/>
  <c r="M159" i="4"/>
  <c r="K159" i="4"/>
  <c r="J159" i="4"/>
  <c r="E159" i="4"/>
  <c r="F159" i="4" s="1"/>
  <c r="G159" i="4" s="1"/>
  <c r="H159" i="4" s="1"/>
  <c r="N159" i="4" s="1"/>
  <c r="M158" i="4"/>
  <c r="K158" i="4"/>
  <c r="J158" i="4"/>
  <c r="M156" i="4"/>
  <c r="K156" i="4"/>
  <c r="J156" i="4"/>
  <c r="F156" i="4"/>
  <c r="G156" i="4" s="1"/>
  <c r="H156" i="4" s="1"/>
  <c r="N156" i="4" s="1"/>
  <c r="E156" i="4"/>
  <c r="M155" i="4"/>
  <c r="K155" i="4"/>
  <c r="J155" i="4"/>
  <c r="M153" i="4"/>
  <c r="K153" i="4"/>
  <c r="J153" i="4"/>
  <c r="F153" i="4"/>
  <c r="G153" i="4" s="1"/>
  <c r="H153" i="4" s="1"/>
  <c r="N153" i="4" s="1"/>
  <c r="E153" i="4"/>
  <c r="M152" i="4"/>
  <c r="K152" i="4"/>
  <c r="J152" i="4"/>
  <c r="M150" i="4"/>
  <c r="K150" i="4"/>
  <c r="J150" i="4"/>
  <c r="F150" i="4"/>
  <c r="G150" i="4" s="1"/>
  <c r="H150" i="4" s="1"/>
  <c r="N150" i="4" s="1"/>
  <c r="E150" i="4"/>
  <c r="M149" i="4"/>
  <c r="K149" i="4"/>
  <c r="J149" i="4"/>
  <c r="M145" i="4"/>
  <c r="K145" i="4"/>
  <c r="J145" i="4"/>
  <c r="E145" i="4"/>
  <c r="F145" i="4" s="1"/>
  <c r="G145" i="4" s="1"/>
  <c r="H145" i="4" s="1"/>
  <c r="N145" i="4" s="1"/>
  <c r="D145" i="4"/>
  <c r="M144" i="4"/>
  <c r="K144" i="4"/>
  <c r="J144" i="4"/>
  <c r="J142" i="4"/>
  <c r="C142" i="4"/>
  <c r="M142" i="4" s="1"/>
  <c r="M137" i="4"/>
  <c r="K137" i="4"/>
  <c r="J137" i="4"/>
  <c r="E137" i="4"/>
  <c r="F137" i="4" s="1"/>
  <c r="G137" i="4" s="1"/>
  <c r="H137" i="4" s="1"/>
  <c r="N137" i="4" s="1"/>
  <c r="M136" i="4"/>
  <c r="K136" i="4"/>
  <c r="J136" i="4"/>
  <c r="E136" i="4"/>
  <c r="F136" i="4" s="1"/>
  <c r="G136" i="4" s="1"/>
  <c r="H136" i="4" s="1"/>
  <c r="N136" i="4" s="1"/>
  <c r="M134" i="4"/>
  <c r="K134" i="4"/>
  <c r="J134" i="4"/>
  <c r="E134" i="4"/>
  <c r="F134" i="4" s="1"/>
  <c r="G134" i="4" s="1"/>
  <c r="H134" i="4" s="1"/>
  <c r="N134" i="4" s="1"/>
  <c r="M133" i="4"/>
  <c r="K133" i="4"/>
  <c r="J133" i="4"/>
  <c r="E133" i="4"/>
  <c r="F133" i="4" s="1"/>
  <c r="G133" i="4" s="1"/>
  <c r="H133" i="4" s="1"/>
  <c r="N133" i="4" s="1"/>
  <c r="D133" i="4"/>
  <c r="D130" i="4" s="1"/>
  <c r="M131" i="4"/>
  <c r="K131" i="4"/>
  <c r="J131" i="4"/>
  <c r="E131" i="4"/>
  <c r="F131" i="4" s="1"/>
  <c r="G131" i="4" s="1"/>
  <c r="H131" i="4" s="1"/>
  <c r="N131" i="4" s="1"/>
  <c r="M130" i="4"/>
  <c r="K130" i="4"/>
  <c r="J130" i="4"/>
  <c r="M128" i="4"/>
  <c r="K128" i="4"/>
  <c r="J128" i="4"/>
  <c r="E128" i="4"/>
  <c r="F128" i="4" s="1"/>
  <c r="G128" i="4" s="1"/>
  <c r="H128" i="4" s="1"/>
  <c r="N128" i="4" s="1"/>
  <c r="M127" i="4"/>
  <c r="K127" i="4"/>
  <c r="J127" i="4"/>
  <c r="M125" i="4"/>
  <c r="K125" i="4"/>
  <c r="J125" i="4"/>
  <c r="E125" i="4"/>
  <c r="F125" i="4" s="1"/>
  <c r="G125" i="4" s="1"/>
  <c r="H125" i="4" s="1"/>
  <c r="N125" i="4" s="1"/>
  <c r="M124" i="4"/>
  <c r="K124" i="4"/>
  <c r="J124" i="4"/>
  <c r="M122" i="4"/>
  <c r="K122" i="4"/>
  <c r="J122" i="4"/>
  <c r="E122" i="4"/>
  <c r="F122" i="4" s="1"/>
  <c r="G122" i="4" s="1"/>
  <c r="H122" i="4" s="1"/>
  <c r="N122" i="4" s="1"/>
  <c r="M121" i="4"/>
  <c r="K121" i="4"/>
  <c r="J121" i="4"/>
  <c r="M119" i="4"/>
  <c r="K119" i="4"/>
  <c r="J119" i="4"/>
  <c r="E119" i="4"/>
  <c r="F119" i="4" s="1"/>
  <c r="G119" i="4" s="1"/>
  <c r="H119" i="4" s="1"/>
  <c r="N119" i="4" s="1"/>
  <c r="M118" i="4"/>
  <c r="K118" i="4"/>
  <c r="J118" i="4"/>
  <c r="M114" i="4"/>
  <c r="K114" i="4"/>
  <c r="J114" i="4"/>
  <c r="E114" i="4"/>
  <c r="F114" i="4" s="1"/>
  <c r="G114" i="4" s="1"/>
  <c r="H114" i="4" s="1"/>
  <c r="N114" i="4" s="1"/>
  <c r="M113" i="4"/>
  <c r="K113" i="4"/>
  <c r="J113" i="4"/>
  <c r="E113" i="4"/>
  <c r="F113" i="4" s="1"/>
  <c r="G113" i="4" s="1"/>
  <c r="H113" i="4" s="1"/>
  <c r="N113" i="4" s="1"/>
  <c r="M111" i="4"/>
  <c r="K111" i="4"/>
  <c r="J111" i="4"/>
  <c r="F111" i="4"/>
  <c r="G111" i="4" s="1"/>
  <c r="H111" i="4" s="1"/>
  <c r="N111" i="4" s="1"/>
  <c r="E111" i="4"/>
  <c r="M110" i="4"/>
  <c r="K110" i="4"/>
  <c r="J110" i="4"/>
  <c r="D110" i="4"/>
  <c r="E110" i="4" s="1"/>
  <c r="F110" i="4" s="1"/>
  <c r="G110" i="4" s="1"/>
  <c r="H110" i="4" s="1"/>
  <c r="M108" i="4"/>
  <c r="K108" i="4"/>
  <c r="J108" i="4"/>
  <c r="E108" i="4"/>
  <c r="F108" i="4" s="1"/>
  <c r="G108" i="4" s="1"/>
  <c r="H108" i="4" s="1"/>
  <c r="M107" i="4"/>
  <c r="K107" i="4"/>
  <c r="J107" i="4"/>
  <c r="D107" i="4"/>
  <c r="D104" i="4" s="1"/>
  <c r="M105" i="4"/>
  <c r="K105" i="4"/>
  <c r="J105" i="4"/>
  <c r="E105" i="4"/>
  <c r="F105" i="4" s="1"/>
  <c r="G105" i="4" s="1"/>
  <c r="H105" i="4" s="1"/>
  <c r="M104" i="4"/>
  <c r="K104" i="4"/>
  <c r="J104" i="4"/>
  <c r="M102" i="4"/>
  <c r="K102" i="4"/>
  <c r="J102" i="4"/>
  <c r="E102" i="4"/>
  <c r="F102" i="4" s="1"/>
  <c r="G102" i="4" s="1"/>
  <c r="H102" i="4" s="1"/>
  <c r="N102" i="4" s="1"/>
  <c r="M101" i="4"/>
  <c r="K101" i="4"/>
  <c r="J101" i="4"/>
  <c r="M99" i="4"/>
  <c r="K99" i="4"/>
  <c r="J99" i="4"/>
  <c r="E99" i="4"/>
  <c r="F99" i="4" s="1"/>
  <c r="G99" i="4" s="1"/>
  <c r="H99" i="4" s="1"/>
  <c r="N99" i="4" s="1"/>
  <c r="M98" i="4"/>
  <c r="K98" i="4"/>
  <c r="J98" i="4"/>
  <c r="M96" i="4"/>
  <c r="K96" i="4"/>
  <c r="J96" i="4"/>
  <c r="E96" i="4"/>
  <c r="F96" i="4" s="1"/>
  <c r="G96" i="4" s="1"/>
  <c r="H96" i="4" s="1"/>
  <c r="M95" i="4"/>
  <c r="K95" i="4"/>
  <c r="J95" i="4"/>
  <c r="M93" i="4"/>
  <c r="K93" i="4"/>
  <c r="J93" i="4"/>
  <c r="E93" i="4"/>
  <c r="F93" i="4" s="1"/>
  <c r="G93" i="4" s="1"/>
  <c r="H93" i="4" s="1"/>
  <c r="M92" i="4"/>
  <c r="K92" i="4"/>
  <c r="J92" i="4"/>
  <c r="M90" i="4"/>
  <c r="K90" i="4"/>
  <c r="J90" i="4"/>
  <c r="G90" i="4"/>
  <c r="H90" i="4" s="1"/>
  <c r="N90" i="4" s="1"/>
  <c r="F90" i="4"/>
  <c r="E90" i="4"/>
  <c r="M89" i="4"/>
  <c r="K89" i="4"/>
  <c r="J89" i="4"/>
  <c r="M87" i="4"/>
  <c r="K87" i="4"/>
  <c r="J87" i="4"/>
  <c r="E87" i="4"/>
  <c r="F87" i="4" s="1"/>
  <c r="G87" i="4" s="1"/>
  <c r="H87" i="4" s="1"/>
  <c r="N87" i="4" s="1"/>
  <c r="M86" i="4"/>
  <c r="K86" i="4"/>
  <c r="J86" i="4"/>
  <c r="M84" i="4"/>
  <c r="K84" i="4"/>
  <c r="J84" i="4"/>
  <c r="E84" i="4"/>
  <c r="F84" i="4" s="1"/>
  <c r="G84" i="4" s="1"/>
  <c r="H84" i="4" s="1"/>
  <c r="N84" i="4" s="1"/>
  <c r="M83" i="4"/>
  <c r="K83" i="4"/>
  <c r="J83" i="4"/>
  <c r="M81" i="4"/>
  <c r="K81" i="4"/>
  <c r="J81" i="4"/>
  <c r="E81" i="4"/>
  <c r="F81" i="4" s="1"/>
  <c r="G81" i="4" s="1"/>
  <c r="H81" i="4" s="1"/>
  <c r="N81" i="4" s="1"/>
  <c r="M80" i="4"/>
  <c r="K80" i="4"/>
  <c r="J80" i="4"/>
  <c r="M76" i="4"/>
  <c r="K76" i="4"/>
  <c r="J76" i="4"/>
  <c r="E76" i="4"/>
  <c r="F76" i="4" s="1"/>
  <c r="G76" i="4" s="1"/>
  <c r="H76" i="4" s="1"/>
  <c r="N76" i="4" s="1"/>
  <c r="M75" i="4"/>
  <c r="K75" i="4"/>
  <c r="J75" i="4"/>
  <c r="E75" i="4"/>
  <c r="F75" i="4" s="1"/>
  <c r="G75" i="4" s="1"/>
  <c r="H75" i="4" s="1"/>
  <c r="N75" i="4" s="1"/>
  <c r="M73" i="4"/>
  <c r="J73" i="4"/>
  <c r="E73" i="4"/>
  <c r="F73" i="4" s="1"/>
  <c r="G73" i="4" s="1"/>
  <c r="H73" i="4" s="1"/>
  <c r="N73" i="4" s="1"/>
  <c r="O73" i="4" s="1"/>
  <c r="D73" i="4"/>
  <c r="C73" i="4"/>
  <c r="K73" i="4" s="1"/>
  <c r="M68" i="4"/>
  <c r="K68" i="4"/>
  <c r="J68" i="4"/>
  <c r="D68" i="4"/>
  <c r="E68" i="4" s="1"/>
  <c r="F68" i="4" s="1"/>
  <c r="G68" i="4" s="1"/>
  <c r="H68" i="4" s="1"/>
  <c r="M67" i="4"/>
  <c r="K67" i="4"/>
  <c r="J67" i="4"/>
  <c r="D67" i="4"/>
  <c r="E67" i="4" s="1"/>
  <c r="F67" i="4" s="1"/>
  <c r="G67" i="4" s="1"/>
  <c r="H67" i="4" s="1"/>
  <c r="N67" i="4" s="1"/>
  <c r="M65" i="4"/>
  <c r="K65" i="4"/>
  <c r="J65" i="4"/>
  <c r="D65" i="4"/>
  <c r="E65" i="4" s="1"/>
  <c r="F65" i="4" s="1"/>
  <c r="G65" i="4" s="1"/>
  <c r="H65" i="4" s="1"/>
  <c r="M64" i="4"/>
  <c r="K64" i="4"/>
  <c r="J64" i="4"/>
  <c r="D64" i="4"/>
  <c r="D61" i="4" s="1"/>
  <c r="M62" i="4"/>
  <c r="K62" i="4"/>
  <c r="J62" i="4"/>
  <c r="D62" i="4"/>
  <c r="E62" i="4" s="1"/>
  <c r="F62" i="4" s="1"/>
  <c r="G62" i="4" s="1"/>
  <c r="H62" i="4" s="1"/>
  <c r="N62" i="4" s="1"/>
  <c r="M61" i="4"/>
  <c r="K61" i="4"/>
  <c r="J61" i="4"/>
  <c r="M59" i="4"/>
  <c r="K59" i="4"/>
  <c r="J59" i="4"/>
  <c r="D59" i="4"/>
  <c r="E59" i="4" s="1"/>
  <c r="F59" i="4" s="1"/>
  <c r="G59" i="4" s="1"/>
  <c r="H59" i="4" s="1"/>
  <c r="N59" i="4" s="1"/>
  <c r="M58" i="4"/>
  <c r="K58" i="4"/>
  <c r="J58" i="4"/>
  <c r="M56" i="4"/>
  <c r="K56" i="4"/>
  <c r="J56" i="4"/>
  <c r="D56" i="4"/>
  <c r="E56" i="4" s="1"/>
  <c r="F56" i="4" s="1"/>
  <c r="G56" i="4" s="1"/>
  <c r="H56" i="4" s="1"/>
  <c r="M55" i="4"/>
  <c r="K55" i="4"/>
  <c r="J55" i="4"/>
  <c r="M53" i="4"/>
  <c r="K53" i="4"/>
  <c r="J53" i="4"/>
  <c r="D53" i="4"/>
  <c r="E53" i="4" s="1"/>
  <c r="F53" i="4" s="1"/>
  <c r="G53" i="4" s="1"/>
  <c r="H53" i="4" s="1"/>
  <c r="M52" i="4"/>
  <c r="K52" i="4"/>
  <c r="J52" i="4"/>
  <c r="M50" i="4"/>
  <c r="K50" i="4"/>
  <c r="J50" i="4"/>
  <c r="E50" i="4"/>
  <c r="F50" i="4" s="1"/>
  <c r="G50" i="4" s="1"/>
  <c r="H50" i="4" s="1"/>
  <c r="N50" i="4" s="1"/>
  <c r="D50" i="4"/>
  <c r="M49" i="4"/>
  <c r="K49" i="4"/>
  <c r="J49" i="4"/>
  <c r="M47" i="4"/>
  <c r="K47" i="4"/>
  <c r="J47" i="4"/>
  <c r="E47" i="4"/>
  <c r="F47" i="4" s="1"/>
  <c r="G47" i="4" s="1"/>
  <c r="H47" i="4" s="1"/>
  <c r="N47" i="4" s="1"/>
  <c r="D47" i="4"/>
  <c r="M46" i="4"/>
  <c r="K46" i="4"/>
  <c r="J46" i="4"/>
  <c r="M44" i="4"/>
  <c r="K44" i="4"/>
  <c r="J44" i="4"/>
  <c r="D44" i="4"/>
  <c r="E44" i="4" s="1"/>
  <c r="F44" i="4" s="1"/>
  <c r="G44" i="4" s="1"/>
  <c r="H44" i="4" s="1"/>
  <c r="N44" i="4" s="1"/>
  <c r="M43" i="4"/>
  <c r="K43" i="4"/>
  <c r="J43" i="4"/>
  <c r="M41" i="4"/>
  <c r="K41" i="4"/>
  <c r="J41" i="4"/>
  <c r="D41" i="4"/>
  <c r="E41" i="4" s="1"/>
  <c r="F41" i="4" s="1"/>
  <c r="G41" i="4" s="1"/>
  <c r="H41" i="4" s="1"/>
  <c r="N41" i="4" s="1"/>
  <c r="M40" i="4"/>
  <c r="K40" i="4"/>
  <c r="J40" i="4"/>
  <c r="M38" i="4"/>
  <c r="K38" i="4"/>
  <c r="J38" i="4"/>
  <c r="D38" i="4"/>
  <c r="E38" i="4" s="1"/>
  <c r="F38" i="4" s="1"/>
  <c r="G38" i="4" s="1"/>
  <c r="H38" i="4" s="1"/>
  <c r="N38" i="4" s="1"/>
  <c r="M37" i="4"/>
  <c r="K37" i="4"/>
  <c r="J37" i="4"/>
  <c r="M35" i="4"/>
  <c r="K35" i="4"/>
  <c r="J35" i="4"/>
  <c r="D35" i="4"/>
  <c r="E35" i="4" s="1"/>
  <c r="F35" i="4" s="1"/>
  <c r="G35" i="4" s="1"/>
  <c r="H35" i="4" s="1"/>
  <c r="N35" i="4" s="1"/>
  <c r="M34" i="4"/>
  <c r="K34" i="4"/>
  <c r="J34" i="4"/>
  <c r="M32" i="4"/>
  <c r="K32" i="4"/>
  <c r="J32" i="4"/>
  <c r="D32" i="4"/>
  <c r="E32" i="4" s="1"/>
  <c r="F32" i="4" s="1"/>
  <c r="G32" i="4" s="1"/>
  <c r="H32" i="4" s="1"/>
  <c r="N32" i="4" s="1"/>
  <c r="M31" i="4"/>
  <c r="K31" i="4"/>
  <c r="J31" i="4"/>
  <c r="M29" i="4"/>
  <c r="K29" i="4"/>
  <c r="J29" i="4"/>
  <c r="D29" i="4"/>
  <c r="E29" i="4" s="1"/>
  <c r="F29" i="4" s="1"/>
  <c r="G29" i="4" s="1"/>
  <c r="H29" i="4" s="1"/>
  <c r="M28" i="4"/>
  <c r="K28" i="4"/>
  <c r="J28" i="4"/>
  <c r="M26" i="4"/>
  <c r="K26" i="4"/>
  <c r="J26" i="4"/>
  <c r="E26" i="4"/>
  <c r="F26" i="4" s="1"/>
  <c r="G26" i="4" s="1"/>
  <c r="H26" i="4" s="1"/>
  <c r="N26" i="4" s="1"/>
  <c r="D26" i="4"/>
  <c r="M25" i="4"/>
  <c r="K25" i="4"/>
  <c r="J25" i="4"/>
  <c r="M21" i="4"/>
  <c r="K21" i="4"/>
  <c r="J21" i="4"/>
  <c r="E21" i="4"/>
  <c r="F21" i="4" s="1"/>
  <c r="G21" i="4" s="1"/>
  <c r="H21" i="4" s="1"/>
  <c r="N21" i="4" s="1"/>
  <c r="D21" i="4"/>
  <c r="M20" i="4"/>
  <c r="K20" i="4"/>
  <c r="J20" i="4"/>
  <c r="F20" i="4"/>
  <c r="G20" i="4" s="1"/>
  <c r="H20" i="4" s="1"/>
  <c r="N20" i="4" s="1"/>
  <c r="E20" i="4"/>
  <c r="M16" i="4"/>
  <c r="K16" i="4"/>
  <c r="J16" i="4"/>
  <c r="D16" i="4"/>
  <c r="E16" i="4" s="1"/>
  <c r="F16" i="4" s="1"/>
  <c r="G16" i="4" s="1"/>
  <c r="H16" i="4" s="1"/>
  <c r="N16" i="4" s="1"/>
  <c r="M15" i="4"/>
  <c r="K15" i="4"/>
  <c r="J15" i="4"/>
  <c r="E15" i="4"/>
  <c r="F15" i="4" s="1"/>
  <c r="G15" i="4" s="1"/>
  <c r="H15" i="4" s="1"/>
  <c r="N15" i="4" s="1"/>
  <c r="O15" i="4" s="1"/>
  <c r="M13" i="4"/>
  <c r="J13" i="4"/>
  <c r="D13" i="4"/>
  <c r="E13" i="4" s="1"/>
  <c r="F13" i="4" s="1"/>
  <c r="G13" i="4" s="1"/>
  <c r="H13" i="4" s="1"/>
  <c r="N13" i="4" s="1"/>
  <c r="O13" i="4" s="1"/>
  <c r="C13" i="4"/>
  <c r="K13" i="4" s="1"/>
  <c r="N29" i="4" l="1"/>
  <c r="N105" i="4"/>
  <c r="N108" i="4"/>
  <c r="E167" i="4"/>
  <c r="F167" i="4" s="1"/>
  <c r="G167" i="4" s="1"/>
  <c r="H167" i="4" s="1"/>
  <c r="N167" i="4" s="1"/>
  <c r="D187" i="4"/>
  <c r="N56" i="4"/>
  <c r="N65" i="4"/>
  <c r="N68" i="4"/>
  <c r="N96" i="4"/>
  <c r="O20" i="4"/>
  <c r="N53" i="4"/>
  <c r="N93" i="4"/>
  <c r="N110" i="4"/>
  <c r="N182" i="4"/>
  <c r="O75" i="4"/>
  <c r="O76" i="4" s="1"/>
  <c r="N176" i="4"/>
  <c r="N193" i="4"/>
  <c r="D101" i="4"/>
  <c r="E104" i="4"/>
  <c r="F104" i="4" s="1"/>
  <c r="G104" i="4" s="1"/>
  <c r="H104" i="4" s="1"/>
  <c r="N104" i="4" s="1"/>
  <c r="E164" i="4"/>
  <c r="F164" i="4" s="1"/>
  <c r="G164" i="4" s="1"/>
  <c r="H164" i="4" s="1"/>
  <c r="N164" i="4" s="1"/>
  <c r="D161" i="4"/>
  <c r="E130" i="4"/>
  <c r="F130" i="4" s="1"/>
  <c r="G130" i="4" s="1"/>
  <c r="H130" i="4" s="1"/>
  <c r="N130" i="4" s="1"/>
  <c r="D127" i="4"/>
  <c r="O21" i="4"/>
  <c r="O16" i="4"/>
  <c r="E61" i="4"/>
  <c r="F61" i="4" s="1"/>
  <c r="G61" i="4" s="1"/>
  <c r="H61" i="4" s="1"/>
  <c r="N61" i="4" s="1"/>
  <c r="D58" i="4"/>
  <c r="E64" i="4"/>
  <c r="F64" i="4" s="1"/>
  <c r="G64" i="4" s="1"/>
  <c r="H64" i="4" s="1"/>
  <c r="N64" i="4" s="1"/>
  <c r="E107" i="4"/>
  <c r="F107" i="4" s="1"/>
  <c r="G107" i="4" s="1"/>
  <c r="H107" i="4" s="1"/>
  <c r="N107" i="4" s="1"/>
  <c r="K142" i="4"/>
  <c r="E187" i="4" l="1"/>
  <c r="F187" i="4" s="1"/>
  <c r="G187" i="4" s="1"/>
  <c r="H187" i="4" s="1"/>
  <c r="N187" i="4" s="1"/>
  <c r="D184" i="4"/>
  <c r="E58" i="4"/>
  <c r="F58" i="4" s="1"/>
  <c r="G58" i="4" s="1"/>
  <c r="H58" i="4" s="1"/>
  <c r="N58" i="4" s="1"/>
  <c r="D55" i="4"/>
  <c r="E101" i="4"/>
  <c r="F101" i="4" s="1"/>
  <c r="G101" i="4" s="1"/>
  <c r="H101" i="4" s="1"/>
  <c r="N101" i="4" s="1"/>
  <c r="D98" i="4"/>
  <c r="E161" i="4"/>
  <c r="F161" i="4" s="1"/>
  <c r="G161" i="4" s="1"/>
  <c r="H161" i="4" s="1"/>
  <c r="N161" i="4" s="1"/>
  <c r="D158" i="4"/>
  <c r="E127" i="4"/>
  <c r="F127" i="4" s="1"/>
  <c r="G127" i="4" s="1"/>
  <c r="H127" i="4" s="1"/>
  <c r="N127" i="4" s="1"/>
  <c r="D124" i="4"/>
  <c r="D181" i="4" l="1"/>
  <c r="E184" i="4"/>
  <c r="F184" i="4" s="1"/>
  <c r="G184" i="4" s="1"/>
  <c r="H184" i="4" s="1"/>
  <c r="N184" i="4" s="1"/>
  <c r="E158" i="4"/>
  <c r="F158" i="4" s="1"/>
  <c r="G158" i="4" s="1"/>
  <c r="H158" i="4" s="1"/>
  <c r="N158" i="4" s="1"/>
  <c r="D155" i="4"/>
  <c r="E55" i="4"/>
  <c r="F55" i="4" s="1"/>
  <c r="G55" i="4" s="1"/>
  <c r="H55" i="4" s="1"/>
  <c r="N55" i="4" s="1"/>
  <c r="D52" i="4"/>
  <c r="E98" i="4"/>
  <c r="F98" i="4" s="1"/>
  <c r="G98" i="4" s="1"/>
  <c r="H98" i="4" s="1"/>
  <c r="N98" i="4" s="1"/>
  <c r="D95" i="4"/>
  <c r="D121" i="4"/>
  <c r="E124" i="4"/>
  <c r="F124" i="4" s="1"/>
  <c r="G124" i="4" s="1"/>
  <c r="H124" i="4" s="1"/>
  <c r="N124" i="4" s="1"/>
  <c r="E181" i="4" l="1"/>
  <c r="F181" i="4" s="1"/>
  <c r="G181" i="4" s="1"/>
  <c r="H181" i="4" s="1"/>
  <c r="N181" i="4" s="1"/>
  <c r="D178" i="4"/>
  <c r="E121" i="4"/>
  <c r="F121" i="4" s="1"/>
  <c r="G121" i="4" s="1"/>
  <c r="H121" i="4" s="1"/>
  <c r="N121" i="4" s="1"/>
  <c r="D118" i="4"/>
  <c r="D49" i="4"/>
  <c r="E52" i="4"/>
  <c r="F52" i="4" s="1"/>
  <c r="G52" i="4" s="1"/>
  <c r="H52" i="4" s="1"/>
  <c r="N52" i="4" s="1"/>
  <c r="E155" i="4"/>
  <c r="F155" i="4" s="1"/>
  <c r="G155" i="4" s="1"/>
  <c r="H155" i="4" s="1"/>
  <c r="N155" i="4" s="1"/>
  <c r="D152" i="4"/>
  <c r="E95" i="4"/>
  <c r="F95" i="4" s="1"/>
  <c r="G95" i="4" s="1"/>
  <c r="H95" i="4" s="1"/>
  <c r="N95" i="4" s="1"/>
  <c r="D92" i="4"/>
  <c r="E178" i="4" l="1"/>
  <c r="F178" i="4" s="1"/>
  <c r="G178" i="4" s="1"/>
  <c r="H178" i="4" s="1"/>
  <c r="N178" i="4" s="1"/>
  <c r="D175" i="4"/>
  <c r="E175" i="4" s="1"/>
  <c r="F175" i="4" s="1"/>
  <c r="G175" i="4" s="1"/>
  <c r="H175" i="4" s="1"/>
  <c r="N175" i="4" s="1"/>
  <c r="D149" i="4"/>
  <c r="E152" i="4"/>
  <c r="F152" i="4" s="1"/>
  <c r="G152" i="4" s="1"/>
  <c r="H152" i="4" s="1"/>
  <c r="N152" i="4" s="1"/>
  <c r="D89" i="4"/>
  <c r="E92" i="4"/>
  <c r="F92" i="4" s="1"/>
  <c r="G92" i="4" s="1"/>
  <c r="H92" i="4" s="1"/>
  <c r="N92" i="4" s="1"/>
  <c r="E49" i="4"/>
  <c r="F49" i="4" s="1"/>
  <c r="G49" i="4" s="1"/>
  <c r="H49" i="4" s="1"/>
  <c r="N49" i="4" s="1"/>
  <c r="D46" i="4"/>
  <c r="P119" i="4"/>
  <c r="E118" i="4"/>
  <c r="F118" i="4" s="1"/>
  <c r="G118" i="4" s="1"/>
  <c r="H118" i="4" s="1"/>
  <c r="N118" i="4" s="1"/>
  <c r="O118" i="4" s="1"/>
  <c r="O119" i="4" s="1"/>
  <c r="O121" i="4" l="1"/>
  <c r="D86" i="4"/>
  <c r="E89" i="4"/>
  <c r="F89" i="4" s="1"/>
  <c r="G89" i="4" s="1"/>
  <c r="H89" i="4" s="1"/>
  <c r="N89" i="4" s="1"/>
  <c r="E46" i="4"/>
  <c r="F46" i="4" s="1"/>
  <c r="G46" i="4" s="1"/>
  <c r="H46" i="4" s="1"/>
  <c r="N46" i="4" s="1"/>
  <c r="D43" i="4"/>
  <c r="E149" i="4"/>
  <c r="F149" i="4" s="1"/>
  <c r="G149" i="4" s="1"/>
  <c r="H149" i="4" s="1"/>
  <c r="N149" i="4" s="1"/>
  <c r="D144" i="4"/>
  <c r="E144" i="4" l="1"/>
  <c r="F144" i="4" s="1"/>
  <c r="G144" i="4" s="1"/>
  <c r="H144" i="4" s="1"/>
  <c r="N144" i="4" s="1"/>
  <c r="D142" i="4"/>
  <c r="E142" i="4" s="1"/>
  <c r="F142" i="4" s="1"/>
  <c r="G142" i="4" s="1"/>
  <c r="H142" i="4" s="1"/>
  <c r="N142" i="4" s="1"/>
  <c r="O142" i="4" s="1"/>
  <c r="E43" i="4"/>
  <c r="F43" i="4" s="1"/>
  <c r="G43" i="4" s="1"/>
  <c r="H43" i="4" s="1"/>
  <c r="N43" i="4" s="1"/>
  <c r="D40" i="4"/>
  <c r="E86" i="4"/>
  <c r="F86" i="4" s="1"/>
  <c r="G86" i="4" s="1"/>
  <c r="H86" i="4" s="1"/>
  <c r="N86" i="4" s="1"/>
  <c r="D83" i="4"/>
  <c r="O122" i="4"/>
  <c r="O124" i="4"/>
  <c r="E83" i="4" l="1"/>
  <c r="F83" i="4" s="1"/>
  <c r="G83" i="4" s="1"/>
  <c r="H83" i="4" s="1"/>
  <c r="N83" i="4" s="1"/>
  <c r="D80" i="4"/>
  <c r="E80" i="4" s="1"/>
  <c r="F80" i="4" s="1"/>
  <c r="G80" i="4" s="1"/>
  <c r="H80" i="4" s="1"/>
  <c r="N80" i="4" s="1"/>
  <c r="O80" i="4" s="1"/>
  <c r="O81" i="4" s="1"/>
  <c r="O125" i="4"/>
  <c r="O127" i="4"/>
  <c r="D37" i="4"/>
  <c r="E40" i="4"/>
  <c r="F40" i="4" s="1"/>
  <c r="G40" i="4" s="1"/>
  <c r="H40" i="4" s="1"/>
  <c r="N40" i="4" s="1"/>
  <c r="O144" i="4"/>
  <c r="O145" i="4" l="1"/>
  <c r="O175" i="4"/>
  <c r="O149" i="4"/>
  <c r="E37" i="4"/>
  <c r="F37" i="4" s="1"/>
  <c r="G37" i="4" s="1"/>
  <c r="H37" i="4" s="1"/>
  <c r="N37" i="4" s="1"/>
  <c r="D34" i="4"/>
  <c r="O128" i="4"/>
  <c r="O130" i="4"/>
  <c r="O83" i="4"/>
  <c r="E34" i="4" l="1"/>
  <c r="F34" i="4" s="1"/>
  <c r="G34" i="4" s="1"/>
  <c r="H34" i="4" s="1"/>
  <c r="N34" i="4" s="1"/>
  <c r="D31" i="4"/>
  <c r="O84" i="4"/>
  <c r="O86" i="4"/>
  <c r="O133" i="4"/>
  <c r="O131" i="4"/>
  <c r="O150" i="4"/>
  <c r="O152" i="4"/>
  <c r="O176" i="4"/>
  <c r="O178" i="4"/>
  <c r="O179" i="4" l="1"/>
  <c r="O181" i="4"/>
  <c r="O153" i="4"/>
  <c r="O155" i="4"/>
  <c r="O136" i="4"/>
  <c r="O137" i="4" s="1"/>
  <c r="O134" i="4"/>
  <c r="O87" i="4"/>
  <c r="O89" i="4"/>
  <c r="E31" i="4"/>
  <c r="F31" i="4" s="1"/>
  <c r="G31" i="4" s="1"/>
  <c r="H31" i="4" s="1"/>
  <c r="N31" i="4" s="1"/>
  <c r="D28" i="4"/>
  <c r="D25" i="4" l="1"/>
  <c r="E25" i="4" s="1"/>
  <c r="F25" i="4" s="1"/>
  <c r="G25" i="4" s="1"/>
  <c r="H25" i="4" s="1"/>
  <c r="N25" i="4" s="1"/>
  <c r="O25" i="4" s="1"/>
  <c r="O26" i="4" s="1"/>
  <c r="E28" i="4"/>
  <c r="F28" i="4" s="1"/>
  <c r="G28" i="4" s="1"/>
  <c r="H28" i="4" s="1"/>
  <c r="N28" i="4" s="1"/>
  <c r="O90" i="4"/>
  <c r="O92" i="4"/>
  <c r="O156" i="4"/>
  <c r="O158" i="4"/>
  <c r="O184" i="4"/>
  <c r="O182" i="4"/>
  <c r="O28" i="4" l="1"/>
  <c r="O29" i="4" s="1"/>
  <c r="O187" i="4"/>
  <c r="O185" i="4"/>
  <c r="O159" i="4"/>
  <c r="O161" i="4"/>
  <c r="O93" i="4"/>
  <c r="O95" i="4"/>
  <c r="O31" i="4" l="1"/>
  <c r="O32" i="4" s="1"/>
  <c r="O96" i="4"/>
  <c r="O98" i="4"/>
  <c r="O162" i="4"/>
  <c r="O164" i="4"/>
  <c r="O190" i="4"/>
  <c r="O188" i="4"/>
  <c r="O34" i="4" l="1"/>
  <c r="O35" i="4" s="1"/>
  <c r="O191" i="4"/>
  <c r="O193" i="4"/>
  <c r="O165" i="4"/>
  <c r="O167" i="4"/>
  <c r="O99" i="4"/>
  <c r="O101" i="4"/>
  <c r="O37" i="4"/>
  <c r="O38" i="4" l="1"/>
  <c r="O40" i="4"/>
  <c r="O102" i="4"/>
  <c r="O104" i="4"/>
  <c r="O168" i="4"/>
  <c r="O170" i="4"/>
  <c r="O171" i="4" s="1"/>
  <c r="O194" i="4"/>
  <c r="O196" i="4"/>
  <c r="O197" i="4" s="1"/>
  <c r="O105" i="4" l="1"/>
  <c r="O107" i="4"/>
  <c r="O41" i="4"/>
  <c r="O43" i="4"/>
  <c r="O44" i="4" l="1"/>
  <c r="O46" i="4"/>
  <c r="O108" i="4"/>
  <c r="O110" i="4"/>
  <c r="O111" i="4" l="1"/>
  <c r="O113" i="4"/>
  <c r="O114" i="4" s="1"/>
  <c r="O47" i="4"/>
  <c r="O49" i="4"/>
  <c r="O50" i="4" l="1"/>
  <c r="O52" i="4"/>
  <c r="O53" i="4" l="1"/>
  <c r="O55" i="4"/>
  <c r="O56" i="4" l="1"/>
  <c r="O58" i="4"/>
  <c r="O59" i="4" l="1"/>
  <c r="O61" i="4"/>
  <c r="O62" i="4" l="1"/>
  <c r="O64" i="4"/>
  <c r="O67" i="4" l="1"/>
  <c r="O68" i="4" s="1"/>
  <c r="O65" i="4"/>
  <c r="E157" i="3" l="1"/>
  <c r="E154" i="3"/>
  <c r="E115" i="3"/>
  <c r="E84" i="3"/>
  <c r="E63" i="3"/>
  <c r="E34" i="3"/>
  <c r="E14" i="3"/>
</calcChain>
</file>

<file path=xl/sharedStrings.xml><?xml version="1.0" encoding="utf-8"?>
<sst xmlns="http://schemas.openxmlformats.org/spreadsheetml/2006/main" count="4013" uniqueCount="878">
  <si>
    <t>Obra</t>
  </si>
  <si>
    <t>Bancos</t>
  </si>
  <si>
    <t>B.D.I.</t>
  </si>
  <si>
    <t>Encargos Sociais</t>
  </si>
  <si>
    <t>MODERNIZAÇÃO DA ILUMINAÇÃO PÚBLICA COM IMPLANTAÇÃO DE SUPER POSTES DE 15 METROS E LUMINÁRIAS LED 180W NA RUA PREF. THEOFANES BARBOSA NO MUNICÍPIO DE RIO BRILHANTE/MS</t>
  </si>
  <si>
    <t>25,18%</t>
  </si>
  <si>
    <t>Planilha Orçamentária Resumida</t>
  </si>
  <si>
    <t>Item</t>
  </si>
  <si>
    <t>Descrição</t>
  </si>
  <si>
    <t>Total</t>
  </si>
  <si>
    <t>Peso (%)</t>
  </si>
  <si>
    <t xml:space="preserve"> 1 </t>
  </si>
  <si>
    <t>ADMINISTRAÇÃO LOCAL</t>
  </si>
  <si>
    <t xml:space="preserve"> 2 </t>
  </si>
  <si>
    <t>MOBILIZAÇÃO/TRANPORTES DE MATERIAIS - CONSIDERANDO DISTÂNCIA DA CAPITAL ATÉ O CANTEIRO DE OBRAS</t>
  </si>
  <si>
    <t xml:space="preserve"> 3 </t>
  </si>
  <si>
    <t>Total sem BDI</t>
  </si>
  <si>
    <t>Total do BDI</t>
  </si>
  <si>
    <t>Total Geral</t>
  </si>
  <si>
    <t xml:space="preserve">SINAPI - 09/2025 - Mato Grosso do Sul
ORSE - 08/2025 - Sergipe
CPOS/CDHU - 09/2025 - São Paulo
AGESUL - 06/2025 - Mato Grosso do Sul
AGETOP RODOVIARIA - 06/2025 - Goiás
</t>
  </si>
  <si>
    <t>Não Desonerado.</t>
  </si>
  <si>
    <t>IMPLANTAÇÃO DA ILUMINAÇÃO</t>
  </si>
  <si>
    <t>Orçamento Sintético</t>
  </si>
  <si>
    <t>Código</t>
  </si>
  <si>
    <t>Banco</t>
  </si>
  <si>
    <t>Und</t>
  </si>
  <si>
    <t>Quant.</t>
  </si>
  <si>
    <t>Valor Unit</t>
  </si>
  <si>
    <t>Valor Unit com BDI</t>
  </si>
  <si>
    <t xml:space="preserve">  </t>
  </si>
  <si>
    <t/>
  </si>
  <si>
    <t xml:space="preserve"> 1.1 </t>
  </si>
  <si>
    <t xml:space="preserve"> 93572 </t>
  </si>
  <si>
    <t>SINAPI</t>
  </si>
  <si>
    <t>ENCARREGADO GERAL DE OBRAS COM ENCARGOS COMPLEMENTARES</t>
  </si>
  <si>
    <t>MES</t>
  </si>
  <si>
    <t xml:space="preserve"> 1.2 </t>
  </si>
  <si>
    <t xml:space="preserve"> 2301000143 </t>
  </si>
  <si>
    <t>AGESUL</t>
  </si>
  <si>
    <t>ENGENHEIRO ELETRICISTA COM ENCARGOS COMPLEMENTARES</t>
  </si>
  <si>
    <t>H</t>
  </si>
  <si>
    <t xml:space="preserve"> 1.3 </t>
  </si>
  <si>
    <t xml:space="preserve"> 103689 </t>
  </si>
  <si>
    <t>FORNECIMENTO E INSTALAÇÃO DE PLACA DE OBRA COM CHAPA GALVANIZADA E ESTRUTURA DE MADEIRA. AF_03/2022_PS</t>
  </si>
  <si>
    <t>m²</t>
  </si>
  <si>
    <t xml:space="preserve"> 2.1 </t>
  </si>
  <si>
    <t xml:space="preserve"> 5928 </t>
  </si>
  <si>
    <t>GUINDAUTO HIDRÁULICO, CAPACIDADE MÁXIMA DE CARGA 6200 KG, MOMENTO MÁXIMO DE CARGA 11,7 TM, ALCANCE MÁXIMO HORIZONTAL 9,70 M, INCLUSIVE CAMINHÃO TOCO PBT 16.000 KG, POTÊNCIA DE 189 CV - CHP DIURNO. AF_06/2014</t>
  </si>
  <si>
    <t>CHP</t>
  </si>
  <si>
    <t xml:space="preserve"> 2.2 </t>
  </si>
  <si>
    <t xml:space="preserve"> 45206 </t>
  </si>
  <si>
    <t>AGETOP RODOVIARIA</t>
  </si>
  <si>
    <t>TRANSPORTE DE PRÉ MOLDADOS EM CAMINHÃO PRANCHA 3 EIXOS - CAP. 30 T</t>
  </si>
  <si>
    <t>tkm</t>
  </si>
  <si>
    <t xml:space="preserve"> 2.3 </t>
  </si>
  <si>
    <t xml:space="preserve"> 40193 </t>
  </si>
  <si>
    <t>GUINDASTE 30 T - MÍNIMO 10H/DIA</t>
  </si>
  <si>
    <t>h</t>
  </si>
  <si>
    <t xml:space="preserve"> 3.1 </t>
  </si>
  <si>
    <t>RUA PREF. THEOFANES BARBOSA</t>
  </si>
  <si>
    <t xml:space="preserve"> 3.1.1 </t>
  </si>
  <si>
    <t>LUMINÁRIAS E SUPORTES</t>
  </si>
  <si>
    <t xml:space="preserve"> 3.1.1.1 </t>
  </si>
  <si>
    <t xml:space="preserve"> COMP-ELE-26 </t>
  </si>
  <si>
    <t>Próprio</t>
  </si>
  <si>
    <t>SUPORTE CENTRAL TIPO PÉTALA EM TUBO DE AÇO GALVANIZADO PARA FIXAÇÃO DE 04 LUMINÁRIAS - ENCAIXE EM TOPO DE POSTE D=120MM - FORNECIMENTO E INSTALAÇÃO</t>
  </si>
  <si>
    <t>UN</t>
  </si>
  <si>
    <t xml:space="preserve"> 3.1.1.2 </t>
  </si>
  <si>
    <t xml:space="preserve"> 13326 </t>
  </si>
  <si>
    <t>ORSE</t>
  </si>
  <si>
    <t>Fornecimento e instalação de Luminária  em Led, p/ ilum. púb. Pot.180W, 4000K, IRC&gt;70, IP 66, 150lm/w V.U 70.000 h base p/ relê fot., corpo em alum. injet c/ pint. poliester, 220v (sem telegestão), LPL Ares,  ou similar</t>
  </si>
  <si>
    <t>un</t>
  </si>
  <si>
    <t xml:space="preserve"> 3.1.2 </t>
  </si>
  <si>
    <t>POSTES</t>
  </si>
  <si>
    <t xml:space="preserve"> 3.1.2.1 </t>
  </si>
  <si>
    <t xml:space="preserve"> COMP-ELE-34 </t>
  </si>
  <si>
    <t>POSTE DE CONCRETO CIRCULAR 15/200 - FORNECIMENTO E ASSENTAMENTO EM BASE CONCRETADA</t>
  </si>
  <si>
    <t xml:space="preserve"> 3.1.3 </t>
  </si>
  <si>
    <t>FIAÇÃO/ELETRODUTO</t>
  </si>
  <si>
    <t xml:space="preserve"> 3.1.3.1 </t>
  </si>
  <si>
    <t xml:space="preserve"> COMP ELET-46 </t>
  </si>
  <si>
    <t>CABO MULTIPLEXADO DE ALUMINIO CA/CAL 3X1X50+50MM2 - FORNECIMENTO E INSTALAÇÃO</t>
  </si>
  <si>
    <t>M</t>
  </si>
  <si>
    <t xml:space="preserve"> 3.1.3.2 </t>
  </si>
  <si>
    <t xml:space="preserve"> COMP-ELE-35 </t>
  </si>
  <si>
    <t>CABO MULTIPLEXADO DE ALUMINIO CA/CAL 3X1X35+35MM2 - FORNECIMENTO E INSTALAÇÃO</t>
  </si>
  <si>
    <t xml:space="preserve"> 3.1.3.3 </t>
  </si>
  <si>
    <t xml:space="preserve"> COMP-ELE-36 </t>
  </si>
  <si>
    <t>CABO MULTIPLEXADO DE ALUMINIO CA/CAL 3X1X25+25MM2 - FORNECIMENTO E INSTALAÇÃO</t>
  </si>
  <si>
    <t xml:space="preserve"> 3.1.3.4 </t>
  </si>
  <si>
    <t xml:space="preserve"> 91926 </t>
  </si>
  <si>
    <t>CABO DE COBRE FLEXÍVEL ISOLADO, 2,5 MM², ANTI-CHAMA 450/750 V, (PRETO) PARA CIRCUITOS TERMINAIS - FORNECIMENTO E INSTALAÇÃO. AF_03/2023</t>
  </si>
  <si>
    <t xml:space="preserve"> 3.1.3.5 </t>
  </si>
  <si>
    <t>CABO DE COBRE FLEXÍVEL ISOLADO, 2,5 MM², ANTI-CHAMA 450/750 V, (VERDE) PARA CIRCUITOS TERMINAIS - FORNECIMENTO E INSTALAÇÃO. AF_03/2023</t>
  </si>
  <si>
    <t xml:space="preserve"> 3.1.3.6 </t>
  </si>
  <si>
    <t xml:space="preserve"> 91931 </t>
  </si>
  <si>
    <t>CABO DE COBRE FLEXÍVEL ISOLADO, 6 MM², ANTI-CHAMA 0,6/1,0 KV, PARA CIRCUITOS TERMINAIS - FORNECIMENTO E INSTALAÇÃO. AF_03/2023</t>
  </si>
  <si>
    <t xml:space="preserve"> 3.1.3.7 </t>
  </si>
  <si>
    <t xml:space="preserve"> 91933 </t>
  </si>
  <si>
    <t>CABO DE COBRE FLEXÍVEL ISOLADO, 10 MM², ANTI-CHAMA 0,6/1,0 KV, (PRETO) PARA CIRCUITOS TERMINAIS - FORNECIMENTO E INSTALAÇÃO. AF_03/2023</t>
  </si>
  <si>
    <t xml:space="preserve"> 3.1.3.8 </t>
  </si>
  <si>
    <t>CABO DE COBRE FLEXÍVEL ISOLADO, 10 MM², ANTI-CHAMA 0,6/1,0 KV, ( VERDE) PARA CIRCUITOS TERMINAIS - FORNECIMENTO E INSTALAÇÃO. AF_03/2023</t>
  </si>
  <si>
    <t xml:space="preserve"> 3.1.3.9 </t>
  </si>
  <si>
    <t xml:space="preserve"> 91935 </t>
  </si>
  <si>
    <t>CABO DE COBRE FLEXÍVEL ISOLADO, 16 MM², ANTI-CHAMA 0,6/1,0 KV, PARA CIRCUITOS TERMINAIS - FORNECIMENTO E INSTALAÇÃO. AF_03/2023</t>
  </si>
  <si>
    <t xml:space="preserve"> 3.1.3.10 </t>
  </si>
  <si>
    <t xml:space="preserve"> 92984 </t>
  </si>
  <si>
    <t>CABO DE COBRE FLEXÍVEL ISOLADO, 25 MM², ANTI-CHAMA 0,6/1,0 KV, (PRETO) PARA REDE ENTERRADA DE DISTRIBUIÇÃO DE ENERGIA ELÉTRICA - FORNECIMENTO E INSTALAÇÃO. AF_12/2021</t>
  </si>
  <si>
    <t xml:space="preserve"> 3.1.3.11 </t>
  </si>
  <si>
    <t xml:space="preserve"> 92986 </t>
  </si>
  <si>
    <t>CABO DE COBRE FLEXÍVEL ISOLADO, 35 MM², ANTI-CHAMA 0,6/1,0 KV, (PRETO) PARA REDE ENTERRADA DE DISTRIBUIÇÃO DE ENERGIA ELÉTRICA - FORNECIMENTO E INSTALAÇÃO. AF_12/2021</t>
  </si>
  <si>
    <t xml:space="preserve"> 3.1.3.12 </t>
  </si>
  <si>
    <t xml:space="preserve"> 97667 </t>
  </si>
  <si>
    <t>ELETRODUTO FLEXÍVEL CORRUGADO, PEAD, DN 50 (1 1/2"), PARA REDE ENTERRADA DE DISTRIBUIÇÃO DE ENERGIA ELÉTRICA - FORNECIMENTO E INSTALAÇÃO. AF_12/2021</t>
  </si>
  <si>
    <t xml:space="preserve"> 3.1.3.13 </t>
  </si>
  <si>
    <t xml:space="preserve"> 91840 </t>
  </si>
  <si>
    <t>ELETRODUTO FLEXÍVEL CORRUGADO, PEAD, DN 40 MM (1 1/4"), PARA CIRCUITOS TERMINAIS, INSTALADO EM FORRO - FORNECIMENTO E INSTALAÇÃO. AF_03/2023</t>
  </si>
  <si>
    <t xml:space="preserve"> 3.1.3.14 </t>
  </si>
  <si>
    <t xml:space="preserve"> 91845 </t>
  </si>
  <si>
    <t>ELETRODUTO FLEXÍVEL CORRUGADO REFORÇADO, PVC, DN 25 MM (3/4"), PARA CIRCUITOS TERMINAIS, INSTALADO EM LAJE - FORNECIMENTO E INSTALAÇÃO. AF_03/2023</t>
  </si>
  <si>
    <t xml:space="preserve"> 3.1.3.15 </t>
  </si>
  <si>
    <t xml:space="preserve"> 92652 </t>
  </si>
  <si>
    <t>TUBO DE AÇO GALVANIZADO COM COSTURA, CLASSE MÉDIA, CONEXÃO ROSQUEADA, DN 32 (1 1/4"), INSTALAÇÃO SUBTERRÂNEA - FORNECIMENTO E INSTALAÇÃO. AF_10/2020</t>
  </si>
  <si>
    <t xml:space="preserve"> 3.1.3.16 </t>
  </si>
  <si>
    <t xml:space="preserve"> 92653 </t>
  </si>
  <si>
    <t>TUBO DE AÇO GALVANIZADO COM COSTURA, CLASSE MÉDIA, CONEXÃO ROSQUEADA, DN 40 (1 1/2"), IINSTALAÇÃO SUBTERRÂNEA - FORNECIMENTO E INSTALAÇÃO. AF_10/2020</t>
  </si>
  <si>
    <t xml:space="preserve"> 3.1.4 </t>
  </si>
  <si>
    <t>ACESSÓRIOS</t>
  </si>
  <si>
    <t xml:space="preserve"> 3.1.4.1 </t>
  </si>
  <si>
    <t xml:space="preserve"> COMP-ELE-25 </t>
  </si>
  <si>
    <t>QUADRO DE COMANDO PARA ILUMINAÇÃO PÚBLICA - FORNECIMENTO E INSTALAÇÃO</t>
  </si>
  <si>
    <t xml:space="preserve"> 3.1.4.2 </t>
  </si>
  <si>
    <t xml:space="preserve"> 106020 </t>
  </si>
  <si>
    <t>DISJUNTOR TRIPOLAR DIN 63A - FORNECIMENTO E INSTALAÇÃO. AF_07/2025</t>
  </si>
  <si>
    <t xml:space="preserve"> 3.1.4.3 </t>
  </si>
  <si>
    <t xml:space="preserve"> 93673 </t>
  </si>
  <si>
    <t>DISJUNTOR TRIPOLAR TIPO DIN, CORRENTE NOMINAL DE 50A - FORNECIMENTO E INSTALAÇÃO. AF_07/2025</t>
  </si>
  <si>
    <t xml:space="preserve"> 3.1.4.4 </t>
  </si>
  <si>
    <t xml:space="preserve"> 93672 </t>
  </si>
  <si>
    <t>DISJUNTOR TRIPOLAR TIPO DIN, CORRENTE NOMINAL DE 40A - FORNECIMENTO E INSTALAÇÃO. AF_07/2025</t>
  </si>
  <si>
    <t xml:space="preserve"> 3.1.4.5 </t>
  </si>
  <si>
    <t xml:space="preserve"> COMP-ELE-28 </t>
  </si>
  <si>
    <t>CONTATOR TRIPOLAR I NOMINAL 65A - FORNECIMENTO E INSTALAÇÃO.</t>
  </si>
  <si>
    <t xml:space="preserve"> 3.1.4.6 </t>
  </si>
  <si>
    <t xml:space="preserve"> 101632 </t>
  </si>
  <si>
    <t>RELÉ FOTOELÉTRICO PARA COMANDO DE ILUMINAÇÃO EXTERNA 1000 W - FORNECIMENTO E INSTALAÇÃO. AF_02/2025</t>
  </si>
  <si>
    <t xml:space="preserve"> 3.1.4.7 </t>
  </si>
  <si>
    <t xml:space="preserve"> COMP 2021 03 </t>
  </si>
  <si>
    <t>BASE PARA RELÉ FOTOELÉTRICO COM SUPORTE METÁLICA GALVANIZADA PARA UTILIZAÇÃO EM ILUMINAÇÃO PÚBLICA - FORNECIMENTO E INSTALAÇÃO</t>
  </si>
  <si>
    <t xml:space="preserve"> 3.1.4.8 </t>
  </si>
  <si>
    <t xml:space="preserve"> 97891 </t>
  </si>
  <si>
    <t>CAIXA ENTERRADA ELÉTRICA RETANGULAR, EM ALVENARIA COM BLOCOS DE CONCRETO, FUNDO COM BRITA, DIMENSÕES INTERNAS: 0,4X0,4X0,4 M. AF_12/2020</t>
  </si>
  <si>
    <t xml:space="preserve"> 3.1.4.9 </t>
  </si>
  <si>
    <t xml:space="preserve"> 101538 </t>
  </si>
  <si>
    <t>ARMAÇÃO SECUNDÁRIA, COM 1 ESTRIBO E 1 ISOLADOR - FORNECIMENTO E INSTALAÇÃO. AF_07/2020</t>
  </si>
  <si>
    <t xml:space="preserve"> 3.1.4.10 </t>
  </si>
  <si>
    <t xml:space="preserve"> 96985 </t>
  </si>
  <si>
    <t>HASTE DE ATERRAMENTO, DIÂMETRO 5/8", COM 3 METROS - FORNECIMENTO E INSTALAÇÃO. AF_08/2023</t>
  </si>
  <si>
    <t xml:space="preserve"> 3.1.4.11 </t>
  </si>
  <si>
    <t xml:space="preserve"> 104750 </t>
  </si>
  <si>
    <t>CONECTOR GRAMPO METÁLICO TIPO OLHAL, PARA SPDA, PARA HASTE DE ATERRAMENTO DE 5/8'</t>
  </si>
  <si>
    <t xml:space="preserve"> 3.1.4.12 </t>
  </si>
  <si>
    <t xml:space="preserve"> COMP ELET-54 </t>
  </si>
  <si>
    <t>LAÇO/ALÇA PREFORMADA PARA CABO MULTIPLEX - 25mm2 - FORNECIMENTO E INSTALAÇÃO</t>
  </si>
  <si>
    <t xml:space="preserve"> 3.1.4.13 </t>
  </si>
  <si>
    <t xml:space="preserve"> COMP ELET-49 </t>
  </si>
  <si>
    <t>LACO PREFORMADO PARA CABO MULTIPLEXADO - 35mm²- FORNECIMENTO E INSTALAÇÃO</t>
  </si>
  <si>
    <t xml:space="preserve"> 3.1.4.14 </t>
  </si>
  <si>
    <t xml:space="preserve"> COMP ELET-52 </t>
  </si>
  <si>
    <t>LAÇO/ALÇA PREFORMADA PARA CABO MULTIPLEX - 50mm2 - FORNECIMENTO E INSTALAÇÃO</t>
  </si>
  <si>
    <t xml:space="preserve"> 3.1.4.15 </t>
  </si>
  <si>
    <t xml:space="preserve"> COMP-ELE-29 </t>
  </si>
  <si>
    <t>TRILHO PARA FIXAÇÃO DE DISJUNTORES DIN 35X7,5mm DE AÇO - FORNECIMENTO E INSTALAÇÃO</t>
  </si>
  <si>
    <t xml:space="preserve"> 3.1.4.16 </t>
  </si>
  <si>
    <t xml:space="preserve"> COMP-ELE-31 </t>
  </si>
  <si>
    <t>BOX ALUMINIO RETO PARA ELETRODUTO 1.1/2"  - FORNECIMENTO E INSTALAÇÃO</t>
  </si>
  <si>
    <t xml:space="preserve"> 3.1.4.17 </t>
  </si>
  <si>
    <t xml:space="preserve"> COMP-ELE-30 </t>
  </si>
  <si>
    <t>BOX ALUMINIO RETO PARA ELETRODUTO 1.1/4"  - FORNECIMENTO E INSTALAÇÃO</t>
  </si>
  <si>
    <t xml:space="preserve"> 3.1.4.18 </t>
  </si>
  <si>
    <t xml:space="preserve"> 93018 </t>
  </si>
  <si>
    <t>CURVA 90 GRAUS PARA ELETRODUTO, PVC, ROSCÁVEL, DN 50 MM (1 1/2"), PARA REDE ENTERRADA DE DISTRIBUIÇÃO DE ENERGIA ELÉTRICA - FORNECIMENTO E INSTALAÇÃO. AF_12/2021</t>
  </si>
  <si>
    <t xml:space="preserve"> 3.1.4.19 </t>
  </si>
  <si>
    <t xml:space="preserve"> 91908 </t>
  </si>
  <si>
    <t>CURVA 90 GRAUS PARA ELETRODUTO, PVC, ROSCÁVEL, DN 40 MM (1 1/4"), PARA CIRCUITOS TERMINAIS, INSTALADA EM LAJE - FORNECIMENTO E INSTALAÇÃO. AF_03/2023</t>
  </si>
  <si>
    <t xml:space="preserve"> 3.1.4.20 </t>
  </si>
  <si>
    <t xml:space="preserve"> COMP-ELE-32 </t>
  </si>
  <si>
    <t>CABEÇOTE DE ALUMÍNIO 1.1/2" - FORNECIMENTO E INSTALAÇÃO</t>
  </si>
  <si>
    <t xml:space="preserve"> 3.1.4.21 </t>
  </si>
  <si>
    <t xml:space="preserve"> COMP-ELE-33 </t>
  </si>
  <si>
    <t>CABEÇOTE DE ALUMÍNIO 1.1/4" - FORNECIMENTO E INSTALAÇÃO</t>
  </si>
  <si>
    <t xml:space="preserve"> 3.1.4.22 </t>
  </si>
  <si>
    <t xml:space="preserve"> COMP ELET-33 </t>
  </si>
  <si>
    <t>ARAME LISO DE ACO GALVANIZADO BITOLA ISGW 16 (60m/kg) PARA AMARRAÇÃO - FORNECIMENTO E INSTALAÇÃO</t>
  </si>
  <si>
    <t xml:space="preserve"> 3.1.4.23 </t>
  </si>
  <si>
    <t xml:space="preserve"> 104752 </t>
  </si>
  <si>
    <t>CONECTOR SPLIT-BOLT, PARA SPDA, PARA CABOS ATÉ 35 MM2 - FORNECIMENTO E INSTALAÇÃO. AF_08/2023</t>
  </si>
  <si>
    <t xml:space="preserve"> 3.1.4.24 </t>
  </si>
  <si>
    <t xml:space="preserve"> 101550 </t>
  </si>
  <si>
    <t>CONECTOR PERFURANTE, PARA REDES AÉREAS DE DISTRIBUIÇÃO DE ENERGIA ELÉTRICA DE BAIXA TENSÃO - FORNECIMENTO E INSTALAÇÃO. AF_07/2020</t>
  </si>
  <si>
    <t xml:space="preserve"> 3.1.4.25 </t>
  </si>
  <si>
    <t xml:space="preserve"> 1201007005 </t>
  </si>
  <si>
    <t>FITA ISOLANTE AUTO FUSAO 3M OU SIMILAR</t>
  </si>
  <si>
    <t xml:space="preserve"> 3.1.5 </t>
  </si>
  <si>
    <t>ESCAVAÇÃO E REATERRO</t>
  </si>
  <si>
    <t xml:space="preserve"> 3.1.5.1 </t>
  </si>
  <si>
    <t xml:space="preserve"> 93358 </t>
  </si>
  <si>
    <t>ESCAVAÇÃO MANUAL DE VALA. AF_09/2024</t>
  </si>
  <si>
    <t>m³</t>
  </si>
  <si>
    <t xml:space="preserve"> 3.1.5.2 </t>
  </si>
  <si>
    <t xml:space="preserve"> 93382 </t>
  </si>
  <si>
    <t>REATERRO MANUAL DE VALAS, COM COMPACTADOR DE SOLOS DE PERCUSSÃO. AF_08/2023</t>
  </si>
  <si>
    <t xml:space="preserve"> 3.1.5.3 </t>
  </si>
  <si>
    <t xml:space="preserve"> 11912 </t>
  </si>
  <si>
    <t>Corte em pavimento de asfalto/concreto, com máquina e disco diamantado - Rev 01</t>
  </si>
  <si>
    <t>m</t>
  </si>
  <si>
    <t xml:space="preserve"> 3.1.5.4 </t>
  </si>
  <si>
    <t xml:space="preserve"> 101861 </t>
  </si>
  <si>
    <t>REASSENTAMENTO DE BLOCOS RETANGULAR PARA PISO INTERTRAVADO, ESPESSURA DE 4 CM, EM CALÇADA, COM REAPROVEITAMENTO DOS BLOCOS RETANGULAR - INCLUSO RETIRADA E COLOCAÇÃO DO MATERIAL. AF_12/2020</t>
  </si>
  <si>
    <t xml:space="preserve"> 3.1.6 </t>
  </si>
  <si>
    <t>REALOCAÇÃO DE POSTES EXISTENTES (CONFORME NECESSIDADE DO MUNICÍPIO)</t>
  </si>
  <si>
    <t xml:space="preserve"> 3.1.6.1 </t>
  </si>
  <si>
    <t xml:space="preserve"> 04.21.130 </t>
  </si>
  <si>
    <t>CPOS/CDHU</t>
  </si>
  <si>
    <t>REMOÇÃO DE POSTE DE CONCRETO</t>
  </si>
  <si>
    <t xml:space="preserve"> 3.1.6.2 </t>
  </si>
  <si>
    <t xml:space="preserve"> 100599 </t>
  </si>
  <si>
    <t>ASSENTAMENTO DE POSTE DE CONCRETO COM COMPRIMENTO NOMINAL DE 9 M, CARGA NOMINAL DE 150 DAN, ENGASTAMENTO BASE CONCRETADA COM 1 M DE CONCRETO E 0,5 M DE SOLO (NÃO INCLUI FORNECIMENTO). AF_11/2019</t>
  </si>
  <si>
    <t>MEMORIAL DE CÁLCULO</t>
  </si>
  <si>
    <t>Local</t>
  </si>
  <si>
    <t>Fórmula</t>
  </si>
  <si>
    <t>Conforme cronograma fis-fin</t>
  </si>
  <si>
    <t>8H/dia x 1Dia/semana x 4 Semana/Mês x 4/Meses</t>
  </si>
  <si>
    <t>8*4*4</t>
  </si>
  <si>
    <t>ida=3  +  volta=3</t>
  </si>
  <si>
    <t>Peso total em kg: 54 postes × 1.425,29 kg/poste * 161Km</t>
  </si>
  <si>
    <t>descarga dos postes após transporte -</t>
  </si>
  <si>
    <t>hora=0,3*postes=54</t>
  </si>
  <si>
    <t>assentamento dos postes</t>
  </si>
  <si>
    <t>hora=0,5*postes=54</t>
  </si>
  <si>
    <t>CONFORME PROJETO</t>
  </si>
  <si>
    <t>54 SUPORTES X 4 LUMINÁRIAS</t>
  </si>
  <si>
    <t>CONFOIRME PROJETO</t>
  </si>
  <si>
    <t>2F * 54 POSTES* 5% PERDAS</t>
  </si>
  <si>
    <t>ATERRAMENTO X 54 POSTES</t>
  </si>
  <si>
    <t>ATERRAMENTO QC C2 E C3</t>
  </si>
  <si>
    <t>54 POSTES X 1 METROS</t>
  </si>
  <si>
    <t>TRAVESSIAS =30 + DESCIDA CIRCUITO 03=6 + ATERRAMENTO QUADRO C2 E C3 = 4+4 + SAIDA DO QUADRO C3= 3</t>
  </si>
  <si>
    <t>TRAVESSIAS =60 + DESCIDA CIRCUITO 02=6 + SAIDA DO QUADRO C2= 3</t>
  </si>
  <si>
    <t>60+6+3</t>
  </si>
  <si>
    <t>QUADRO DE COMANDO - C2</t>
  </si>
  <si>
    <t>QUADRO DE COMANDO - C2 E C3</t>
  </si>
  <si>
    <t>QUADRO DE COMANDO - C3</t>
  </si>
  <si>
    <t>1UN X QUADRO NOVO</t>
  </si>
  <si>
    <t>1 X QUADRO DE COMANDO NOVO</t>
  </si>
  <si>
    <t>1 UN X QUADRO DE COMANDO NOVO</t>
  </si>
  <si>
    <t>ANCORAGEM DA REDE ( 03 QUADROS DE COMANDO) X 2 ANCORAGENS</t>
  </si>
  <si>
    <t>1UN X POSTE</t>
  </si>
  <si>
    <t>1 UN X HASTE</t>
  </si>
  <si>
    <t>i.3.1.4.10</t>
  </si>
  <si>
    <t>DUAS ANCORAGENS C3</t>
  </si>
  <si>
    <t>ANCORAGENS C3</t>
  </si>
  <si>
    <t>0,4M X 2 QUADROS</t>
  </si>
  <si>
    <t>CONEXÕES NOS QC'S (C2- ENTRADA E SAÍDA SUPERIORES)</t>
  </si>
  <si>
    <t>CONEXÕES NOS QC'S (C2- SAÍDA INFERIOR + C3 -  ENTRADA SUPERIOR E SAÍDA SUPERIOR E INFERIOR))</t>
  </si>
  <si>
    <t>DESCIDA C1 E C2</t>
  </si>
  <si>
    <t>DESCIDA C3</t>
  </si>
  <si>
    <t>02 ENTRADAS DO QUADRO C2</t>
  </si>
  <si>
    <t>02 ENTRADAS DO QUADRO C3</t>
  </si>
  <si>
    <t>21M X 2 QUADROS DE COMANDO (POSTE DO QC + POSTE DE ILUMINAÇÃO) + QC-C1 (SOMENTE POSTE DE ILUMINAÇÃO)</t>
  </si>
  <si>
    <t>2 UN X 54 POSTES</t>
  </si>
  <si>
    <t>4 UN X 2 ANCORAGENS DE REDE  X 3 QC'S</t>
  </si>
  <si>
    <t>4*2*3</t>
  </si>
  <si>
    <t>1 UN SPLIT BOLT X 0,5m</t>
  </si>
  <si>
    <t>i.3.1.5.1</t>
  </si>
  <si>
    <t>CANTEIRO INTEIRO DE 260M</t>
  </si>
  <si>
    <t>CÁLCULO DE QUEDA DE TENSÃO</t>
  </si>
  <si>
    <r>
      <t>OBRA:</t>
    </r>
    <r>
      <rPr>
        <sz val="10"/>
        <rFont val="Arial"/>
        <family val="2"/>
      </rPr>
      <t xml:space="preserve"> Implantação do Sistema de Iluminação da Rua Pref Theofanes - Rio Brilhante - MS</t>
    </r>
  </si>
  <si>
    <r>
      <t xml:space="preserve">NÚMERO: S/N </t>
    </r>
    <r>
      <rPr>
        <sz val="10"/>
        <rFont val="Arial"/>
        <family val="2"/>
      </rPr>
      <t xml:space="preserve">                 </t>
    </r>
    <r>
      <rPr>
        <b/>
        <sz val="10"/>
        <rFont val="Arial"/>
        <family val="2"/>
      </rPr>
      <t>PRIM.</t>
    </r>
    <r>
      <rPr>
        <sz val="10"/>
        <rFont val="Arial"/>
        <family val="2"/>
      </rPr>
      <t xml:space="preserve"> 13,8kV               </t>
    </r>
    <r>
      <rPr>
        <b/>
        <sz val="10"/>
        <rFont val="Arial"/>
        <family val="2"/>
      </rPr>
      <t>SECUN</t>
    </r>
    <r>
      <rPr>
        <sz val="10"/>
        <rFont val="Arial"/>
        <family val="2"/>
      </rPr>
      <t xml:space="preserve"> .  220/127V             </t>
    </r>
    <r>
      <rPr>
        <b/>
        <sz val="10"/>
        <rFont val="Arial"/>
        <family val="2"/>
      </rPr>
      <t xml:space="preserve">FP. </t>
    </r>
    <r>
      <rPr>
        <sz val="10"/>
        <rFont val="Arial"/>
        <family val="2"/>
      </rPr>
      <t xml:space="preserve"> 0,920</t>
    </r>
  </si>
  <si>
    <t>(transformador ou aliment.)</t>
  </si>
  <si>
    <t>DV%*100=[(Coef.Q.Ten.)*Prod.(A*K)]*100/DV</t>
  </si>
  <si>
    <t>Trecho</t>
  </si>
  <si>
    <t>Dist(km)</t>
  </si>
  <si>
    <t>Pot(W) Inicial</t>
  </si>
  <si>
    <t>Pot(W) com 10%</t>
  </si>
  <si>
    <t>Corr(A) Inicial</t>
  </si>
  <si>
    <t>Corr(A) com 20%</t>
  </si>
  <si>
    <t>Prod(A*km)</t>
  </si>
  <si>
    <t>Bitola mm²</t>
  </si>
  <si>
    <t>Coefic. Queda</t>
  </si>
  <si>
    <t>Cabos</t>
  </si>
  <si>
    <t>DV</t>
  </si>
  <si>
    <t>DV%*100</t>
  </si>
  <si>
    <t>TOTAL</t>
  </si>
  <si>
    <t xml:space="preserve">CIRCUITO  01 </t>
  </si>
  <si>
    <t>REDE - QC</t>
  </si>
  <si>
    <t>QC - 02</t>
  </si>
  <si>
    <t xml:space="preserve">SUBIDA DO POSTE </t>
  </si>
  <si>
    <t>02-01</t>
  </si>
  <si>
    <t>02-03</t>
  </si>
  <si>
    <t>03-04</t>
  </si>
  <si>
    <t>04-05</t>
  </si>
  <si>
    <t>05-06</t>
  </si>
  <si>
    <t>06-07</t>
  </si>
  <si>
    <t>07-08</t>
  </si>
  <si>
    <t>08-09</t>
  </si>
  <si>
    <t>09-10</t>
  </si>
  <si>
    <t>10-11</t>
  </si>
  <si>
    <t>11-12</t>
  </si>
  <si>
    <t>12-13</t>
  </si>
  <si>
    <t>13-14</t>
  </si>
  <si>
    <t>14-15</t>
  </si>
  <si>
    <t>15-16</t>
  </si>
  <si>
    <t>16-17</t>
  </si>
  <si>
    <t xml:space="preserve">CIRCUITO  02 </t>
  </si>
  <si>
    <t>QC - 30</t>
  </si>
  <si>
    <t>30-29</t>
  </si>
  <si>
    <t>29-28</t>
  </si>
  <si>
    <t>28-27</t>
  </si>
  <si>
    <t>27-26</t>
  </si>
  <si>
    <t>26-25</t>
  </si>
  <si>
    <t>25-24</t>
  </si>
  <si>
    <t>24-23</t>
  </si>
  <si>
    <t>23-22</t>
  </si>
  <si>
    <t>22-21</t>
  </si>
  <si>
    <t>21-20</t>
  </si>
  <si>
    <t>20-19</t>
  </si>
  <si>
    <t>19-18</t>
  </si>
  <si>
    <t>30-31</t>
  </si>
  <si>
    <t>31-32</t>
  </si>
  <si>
    <t>32-33</t>
  </si>
  <si>
    <t>33-34</t>
  </si>
  <si>
    <t>34-35</t>
  </si>
  <si>
    <t>35-36</t>
  </si>
  <si>
    <t>36-37</t>
  </si>
  <si>
    <t xml:space="preserve">CIRCUITO  03 </t>
  </si>
  <si>
    <t>QC - 46</t>
  </si>
  <si>
    <t>46-45</t>
  </si>
  <si>
    <t>45-44</t>
  </si>
  <si>
    <t>44-43</t>
  </si>
  <si>
    <t>43-42</t>
  </si>
  <si>
    <t>42-41</t>
  </si>
  <si>
    <t>41-40</t>
  </si>
  <si>
    <t>40-39</t>
  </si>
  <si>
    <t>39-38</t>
  </si>
  <si>
    <t>46-47</t>
  </si>
  <si>
    <t>47-48</t>
  </si>
  <si>
    <t>47-49</t>
  </si>
  <si>
    <t>49-50</t>
  </si>
  <si>
    <t>50-51</t>
  </si>
  <si>
    <t>51-52</t>
  </si>
  <si>
    <t>52-53</t>
  </si>
  <si>
    <t>53-54</t>
  </si>
  <si>
    <t>Composições Analíticas com Preço Unitário</t>
  </si>
  <si>
    <t>Não Desonerado</t>
  </si>
  <si>
    <t>Composições Principais</t>
  </si>
  <si>
    <t>Tipo</t>
  </si>
  <si>
    <t>Composição</t>
  </si>
  <si>
    <t>Livro SINAPI: Cálculos e Parâmetros</t>
  </si>
  <si>
    <t>Composição Auxiliar</t>
  </si>
  <si>
    <t xml:space="preserve"> 95422 </t>
  </si>
  <si>
    <t>CURSO DE CAPACITAÇÃO PARA ENCARREGADO GERAL DE OBRAS (ENCARGOS COMPLEMENTARES) - MENSALISTA</t>
  </si>
  <si>
    <t>Insumo</t>
  </si>
  <si>
    <t xml:space="preserve"> 00040863 </t>
  </si>
  <si>
    <t>EXAMES - MENSALISTA (COLETADO CAIXA - ENCARGOS COMPLEMENTARES)</t>
  </si>
  <si>
    <t>Material</t>
  </si>
  <si>
    <t xml:space="preserve"> 00043475 </t>
  </si>
  <si>
    <t>FERRAMENTAS - FAMILIA ENCARREGADO GERAL - MENSALISTA (ENCARGOS COMPLEMENTARES - COLETADO CAIXA)</t>
  </si>
  <si>
    <t xml:space="preserve"> 00040864 </t>
  </si>
  <si>
    <t>SEGURO - MENSALISTA (COLETADO CAIXA - ENCARGOS COMPLEMENTARES)</t>
  </si>
  <si>
    <t xml:space="preserve"> 00040818 </t>
  </si>
  <si>
    <t>ENCARREGADO GERAL DE OBRAS (MENSALISTA)</t>
  </si>
  <si>
    <t>Mão de Obra</t>
  </si>
  <si>
    <t xml:space="preserve"> 00043499 </t>
  </si>
  <si>
    <t>EPI - FAMILIA ENCARREGADO GERAL - MENSALISTA (ENCARGOS COMPLEMENTARES - COLETADO CAIXA)</t>
  </si>
  <si>
    <t>MO sem LS =&gt;</t>
  </si>
  <si>
    <t>LS =&gt;</t>
  </si>
  <si>
    <t>MO com LS =&gt;</t>
  </si>
  <si>
    <t>Valor do BDI =&gt;</t>
  </si>
  <si>
    <t>Valor com BDI =&gt;</t>
  </si>
  <si>
    <t>ADMINISTRACAO LOCAL</t>
  </si>
  <si>
    <t xml:space="preserve"> 4066 </t>
  </si>
  <si>
    <t>CURSO DE CAPACITACAO PARA ENGENHEIRO ELETRICISTA (ENCARGOS COMPLEMENTARES) - HORISTA (SINAPI 95403)</t>
  </si>
  <si>
    <t xml:space="preserve"> 1886 </t>
  </si>
  <si>
    <t>SEGURO - HORISTA (COLETADO CAIXA - ENCARGOS COMPLEMENTARES) - SINAPI -00037373</t>
  </si>
  <si>
    <t xml:space="preserve"> 1885 </t>
  </si>
  <si>
    <t>EXAMES - HORISTA (COLETADO CAIXA - ENCARGOS COMPLEMENTARES) - SINAPI -00037372</t>
  </si>
  <si>
    <t xml:space="preserve"> 4065 </t>
  </si>
  <si>
    <t>ENGENHEIRO ELETRICISTA (SINAPI 00002707)</t>
  </si>
  <si>
    <t xml:space="preserve"> 1887 </t>
  </si>
  <si>
    <t>FERRAMENTAS - FAMILIA ENGENHEIRO CIVIL - HORISTA (ENCARGOS COMPLEMENTARES - COLETADO CAIXA) - SINAPI -00043462</t>
  </si>
  <si>
    <t xml:space="preserve"> 1888 </t>
  </si>
  <si>
    <t>EPI - FAMILIA ENGENHEIRO CIVIL - HORISTA (ENCARGOS COMPLEMENTARES - COLETADO CAIXA) - SINAPI -00043486</t>
  </si>
  <si>
    <t>Sinalização Vertical Viária</t>
  </si>
  <si>
    <t xml:space="preserve"> 102234 </t>
  </si>
  <si>
    <t>PINTURA IMUNIZANTE PARA MADEIRA, 2 DEMÃOS. AF_01/2021</t>
  </si>
  <si>
    <t>Pintura em Madeira</t>
  </si>
  <si>
    <t xml:space="preserve"> 88316 </t>
  </si>
  <si>
    <t>SERVENTE COM ENCARGOS COMPLEMENTARES</t>
  </si>
  <si>
    <t xml:space="preserve"> 88262 </t>
  </si>
  <si>
    <t>CARPINTEIRO DE FORMAS COM ENCARGOS COMPLEMENTARES</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</si>
  <si>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</si>
  <si>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</si>
  <si>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</si>
  <si>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</si>
  <si>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00005069 </t>
  </si>
  <si>
    <t>PREGO DE ACO POLIDO COM CABECA 17 X 27 (2 1/2 X 11)</t>
  </si>
  <si>
    <t>KG</t>
  </si>
  <si>
    <t xml:space="preserve"> 00005065 </t>
  </si>
  <si>
    <t>PREGO DE ACO POLIDO COM CABECA 10 X 10 (7/8 X 17)</t>
  </si>
  <si>
    <t>Custos Horários Produtivo e Improdutivo dos Equipamentos</t>
  </si>
  <si>
    <t xml:space="preserve"> 88286 </t>
  </si>
  <si>
    <t>MOTORISTA OPERADOR DE MUNCK COM ENCARGOS COMPLEMENTARES</t>
  </si>
  <si>
    <t xml:space="preserve"> 91466 </t>
  </si>
  <si>
    <t>GUINDAUTO HIDRÁULICO, CAPACIDADE MÁXIMA DE CARGA 6200 KG, MOMENTO MÁXIMO DE CARGA 11,7 TM, ALCANCE MÁXIMO HORIZONTAL 9,70 M, INCLUSIVE CAMINHÃO TOCO PBT 16.000 KG, POTÊNCIA DE 189 CV - IMPOSTOS E SEGUROS. AF_08/2015</t>
  </si>
  <si>
    <t>Depreciação, Juros, Impostos e Seguros, Manutenção e Materiais na Operação dos Equipamentos</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</si>
  <si>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</si>
  <si>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</si>
  <si>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</si>
  <si>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</si>
  <si>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</si>
  <si>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</si>
  <si>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</si>
  <si>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</si>
  <si>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A</t>
  </si>
  <si>
    <t>Equipamentos</t>
  </si>
  <si>
    <t>Quantidade</t>
  </si>
  <si>
    <t>Utilização</t>
  </si>
  <si>
    <t>Custo Horário</t>
  </si>
  <si>
    <t>Custo Horário Total</t>
  </si>
  <si>
    <t>Operativa</t>
  </si>
  <si>
    <t>Improdutiva</t>
  </si>
  <si>
    <t xml:space="preserve"> 30105 </t>
  </si>
  <si>
    <t>CAMINHÃO PRANCHA</t>
  </si>
  <si>
    <t>Custo horário total de equipamentos</t>
  </si>
  <si>
    <t>Custo Horário da Execução (A) + (B)</t>
  </si>
  <si>
    <t>(D) Produção de Equipe</t>
  </si>
  <si>
    <t>(E) Custo Unitário de Execução [(A) + (B) + (C)] / (D)</t>
  </si>
  <si>
    <t>F</t>
  </si>
  <si>
    <t>MATERIAL</t>
  </si>
  <si>
    <t>Unidade</t>
  </si>
  <si>
    <t>Preço Unitário</t>
  </si>
  <si>
    <t xml:space="preserve"> 10193 </t>
  </si>
  <si>
    <t>350,00</t>
  </si>
  <si>
    <t>Custo unitário total de material</t>
  </si>
  <si>
    <t>ASTU - ASSENTAMENTO DE TUBOS E PECAS</t>
  </si>
  <si>
    <t xml:space="preserve"> 88264 </t>
  </si>
  <si>
    <t>ELETRICISTA COM ENCARGOS COMPLEMENTARES</t>
  </si>
  <si>
    <t xml:space="preserve"> 88247 </t>
  </si>
  <si>
    <t>AUXILIAR DE ELETRICISTA COM ENCARGOS COMPLEMENTARES</t>
  </si>
  <si>
    <t xml:space="preserve"> 3896 </t>
  </si>
  <si>
    <t>AGETOP CIVIL</t>
  </si>
  <si>
    <t>SUPORTE PARA 4 PÉTALAS PARA LUMINÁRIA DE ILUMINAÇÃO PÚBLICA</t>
  </si>
  <si>
    <t>Observação</t>
  </si>
  <si>
    <t>BASEADA NA COMPOSIÇÃO AGETOP CIVIL (072369) 06/2025</t>
  </si>
  <si>
    <t>Fornecimento e instalação de Luminária  em Led, p/ ilum. púb. Pot.180W, 4000K, IRC&gt;70, IP 66, V.U 70.000 h base p/ relê fot., corpo em alum. injet c/ pint. poliester, 220v c/ 3 contatos( sem telegestão), LPL Ares, com Anteparo Ilumatic ou similar</t>
  </si>
  <si>
    <t>Luminárias Externas</t>
  </si>
  <si>
    <t xml:space="preserve"> 10549 </t>
  </si>
  <si>
    <t>Encargos Complementares - Servente</t>
  </si>
  <si>
    <t>Provisórios</t>
  </si>
  <si>
    <t>3,87</t>
  </si>
  <si>
    <t>1,93</t>
  </si>
  <si>
    <t xml:space="preserve"> 00021127/SINAPI </t>
  </si>
  <si>
    <t>Fita isolante adesiva antichama, uso ate 750 v, em rolo de 19 mm x 5 m</t>
  </si>
  <si>
    <t>4,69</t>
  </si>
  <si>
    <t>0,06</t>
  </si>
  <si>
    <t>274,89</t>
  </si>
  <si>
    <t>137,44</t>
  </si>
  <si>
    <t xml:space="preserve"> 00006111/SINAPI </t>
  </si>
  <si>
    <t>Servente de obras (horista)</t>
  </si>
  <si>
    <t>14,58</t>
  </si>
  <si>
    <t>7,29</t>
  </si>
  <si>
    <t xml:space="preserve"> 00002436/SINAPI </t>
  </si>
  <si>
    <t>Eletricista (horista)</t>
  </si>
  <si>
    <t>20,44</t>
  </si>
  <si>
    <t>10,21</t>
  </si>
  <si>
    <t xml:space="preserve"> 10552 </t>
  </si>
  <si>
    <t>Encargos Complementares - Eletricista</t>
  </si>
  <si>
    <t>3,74</t>
  </si>
  <si>
    <t>1,87</t>
  </si>
  <si>
    <t xml:space="preserve"> 14022 </t>
  </si>
  <si>
    <t>Luminária LED p/ iluminação pública, Pot.180W, 4000K, IRC&gt;70, IP 66, Vida útil 70.000 hs base p/ relê fotocélula, corpo em alum. injetado c/ pint. poliester, tensão 220v c/3 contatos (sem telegestão)  Mod LPL Ares da Ilumatic ou similar com Anteparo</t>
  </si>
  <si>
    <t>1.354,28</t>
  </si>
  <si>
    <t>Detalhamento de Cálculo ORSE</t>
  </si>
  <si>
    <t xml:space="preserve"> 4729 </t>
  </si>
  <si>
    <t>Marreta 1 kg com cabo</t>
  </si>
  <si>
    <t>37,80</t>
  </si>
  <si>
    <t>0,00</t>
  </si>
  <si>
    <t xml:space="preserve"> 941 </t>
  </si>
  <si>
    <t>Fardamento com mangas curta</t>
  </si>
  <si>
    <t>194,68</t>
  </si>
  <si>
    <t>0,29</t>
  </si>
  <si>
    <t xml:space="preserve"> 00002711/SINAPI </t>
  </si>
  <si>
    <t>Carrinho de mao, em aco, com capacidade de *45 a 65* l / *100* kg, pneu com camara</t>
  </si>
  <si>
    <t>185,23</t>
  </si>
  <si>
    <t>0,01</t>
  </si>
  <si>
    <t xml:space="preserve"> 00012895/SINAPI </t>
  </si>
  <si>
    <t>Capacete de seguranca aba frontal com suspensao de polietileno, sem jugular (classe b)</t>
  </si>
  <si>
    <t>13,50</t>
  </si>
  <si>
    <t xml:space="preserve"> 10788 </t>
  </si>
  <si>
    <t>Pá quadrada</t>
  </si>
  <si>
    <t>36,90</t>
  </si>
  <si>
    <t xml:space="preserve"> 10599 </t>
  </si>
  <si>
    <t>Protetor solar fps 30 com 120ml</t>
  </si>
  <si>
    <t>18,00</t>
  </si>
  <si>
    <t>0,03</t>
  </si>
  <si>
    <t xml:space="preserve"> 00012894/SINAPI </t>
  </si>
  <si>
    <t>Capa para chuva em pvc com forro de poliester, com capuz (amarela ou azul)</t>
  </si>
  <si>
    <t>20,11</t>
  </si>
  <si>
    <t xml:space="preserve"> 10517 </t>
  </si>
  <si>
    <t>Exames admissionais/demissionais (checkup)</t>
  </si>
  <si>
    <t>Serviços</t>
  </si>
  <si>
    <t>cj</t>
  </si>
  <si>
    <t>300,00</t>
  </si>
  <si>
    <t>0,12</t>
  </si>
  <si>
    <t xml:space="preserve"> 10596 </t>
  </si>
  <si>
    <t>Protetor auricular</t>
  </si>
  <si>
    <t>4,85</t>
  </si>
  <si>
    <t>0,02</t>
  </si>
  <si>
    <t xml:space="preserve"> 00012893/SINAPI </t>
  </si>
  <si>
    <t>Bota de seguranca com biqueira de aco e colarinho acolchoado</t>
  </si>
  <si>
    <t>par</t>
  </si>
  <si>
    <t>73,93</t>
  </si>
  <si>
    <t>0,05</t>
  </si>
  <si>
    <t xml:space="preserve"> 1651 </t>
  </si>
  <si>
    <t>Óculos branco proteção</t>
  </si>
  <si>
    <t>pr</t>
  </si>
  <si>
    <t>7,00</t>
  </si>
  <si>
    <t xml:space="preserve"> 10362 </t>
  </si>
  <si>
    <t>Seguro de vida e acidente em grupo</t>
  </si>
  <si>
    <t>12,54</t>
  </si>
  <si>
    <t xml:space="preserve"> 2378 </t>
  </si>
  <si>
    <t>Vale transporte</t>
  </si>
  <si>
    <t>4,50</t>
  </si>
  <si>
    <t>0,35</t>
  </si>
  <si>
    <t xml:space="preserve"> 158 </t>
  </si>
  <si>
    <t>Almoço (Participação do empregador)</t>
  </si>
  <si>
    <t>14,00</t>
  </si>
  <si>
    <t>1,42</t>
  </si>
  <si>
    <t xml:space="preserve"> 10492 </t>
  </si>
  <si>
    <t>Cesta Básica</t>
  </si>
  <si>
    <t>205,00</t>
  </si>
  <si>
    <t>0,92</t>
  </si>
  <si>
    <t xml:space="preserve"> 00012892/SINAPI </t>
  </si>
  <si>
    <t>Luva raspa de couro, cano curto (punho *7* cm)</t>
  </si>
  <si>
    <t>10,87</t>
  </si>
  <si>
    <t xml:space="preserve"> 4728 </t>
  </si>
  <si>
    <t>Talhadeira chata 10"</t>
  </si>
  <si>
    <t>18,58</t>
  </si>
  <si>
    <t xml:space="preserve"> 10761 </t>
  </si>
  <si>
    <t>Refeição - café da manhã ( café com leite e dois pães com manteiga)</t>
  </si>
  <si>
    <t>5,00</t>
  </si>
  <si>
    <t>0,50</t>
  </si>
  <si>
    <t xml:space="preserve"> 00004096 </t>
  </si>
  <si>
    <t>MOTORISTA OPERADOR DE CAMINHAO COM MUNCK (HORISTA)</t>
  </si>
  <si>
    <t>21,78</t>
  </si>
  <si>
    <t>11,06</t>
  </si>
  <si>
    <t xml:space="preserve"> 00037371 </t>
  </si>
  <si>
    <t>TRANSPORTE - HORISTA (COLETADO CAIXA - ENCARGOS COMPLEMENTARES)</t>
  </si>
  <si>
    <t>1,02</t>
  </si>
  <si>
    <t>0,51</t>
  </si>
  <si>
    <t xml:space="preserve"> 00037373 </t>
  </si>
  <si>
    <t>SEGURO - HORISTA (COLETADO CAIXA - ENCARGOS COMPLEMENTARES)</t>
  </si>
  <si>
    <t>0,08</t>
  </si>
  <si>
    <t>0,04</t>
  </si>
  <si>
    <t xml:space="preserve"> 00037372 </t>
  </si>
  <si>
    <t>EXAMES - HORISTA (COLETADO CAIXA - ENCARGOS COMPLEMENTARES)</t>
  </si>
  <si>
    <t>1,43</t>
  </si>
  <si>
    <t>0,71</t>
  </si>
  <si>
    <t xml:space="preserve"> 00037370 </t>
  </si>
  <si>
    <t>ALIMENTACAO - HORISTA (COLETADO CAIXA - ENCARGOS COMPLEMENTARES)</t>
  </si>
  <si>
    <t>1,60</t>
  </si>
  <si>
    <t>0,80</t>
  </si>
  <si>
    <t xml:space="preserve"> 00043464 </t>
  </si>
  <si>
    <t>FERRAMENTAS - FAMILIA OPERADOR ESCAVADEIRA - HORISTA (ENCARGOS COMPLEMENTARES - COLETADO CAIXA)</t>
  </si>
  <si>
    <t xml:space="preserve"> 00043488 </t>
  </si>
  <si>
    <t>EPI - FAMILIA OPERADOR ESCAVADEIRA - HORISTA (ENCARGOS COMPLEMENTARES - COLETADO CAIXA)</t>
  </si>
  <si>
    <t>0,89</t>
  </si>
  <si>
    <t>0,44</t>
  </si>
  <si>
    <t xml:space="preserve"> 00003363 </t>
  </si>
  <si>
    <t>GUINDAUTO HIDRAULICO, CAPACIDADE MAXIMA DE CARGA 6200 KG, MOMENTO MAXIMO DE CARGA 11,7 TM, ALCANCE MAXIMO HORIZONTAL 9,70 M, PARA MONTAGEM SOBRE CHASSI DE CAMINHAO PBT MINIMO 13000 KG (INCLUI MONTAGEM, NAO INCLUI CAMINHAO)</t>
  </si>
  <si>
    <t>Equipamento para Aquisição Permanente</t>
  </si>
  <si>
    <t>143.750,00</t>
  </si>
  <si>
    <t>10,36</t>
  </si>
  <si>
    <t xml:space="preserve"> 00037752 </t>
  </si>
  <si>
    <t>CAMINHAO TOCO, PESO BRUTO TOTAL 16000 KG, CARGA UTIL MAXIMA 11030 KG, DISTANCIA ENTRE EIXOS 5,41 M, POTENCIA 185 CV (INCLUI CABINE E CHASSI, NAO INCLUI CARROCERIA)</t>
  </si>
  <si>
    <t>571.483,76</t>
  </si>
  <si>
    <t>33,83</t>
  </si>
  <si>
    <t xml:space="preserve"> 00004221 </t>
  </si>
  <si>
    <t>OLEO DIESEL COMBUSTIVEL COMUM METROPOLITANO S-10 OU S-500</t>
  </si>
  <si>
    <t>L</t>
  </si>
  <si>
    <t>6,03</t>
  </si>
  <si>
    <t>79,68</t>
  </si>
  <si>
    <t xml:space="preserve"> 11240 </t>
  </si>
  <si>
    <t>Alicate com isolamento</t>
  </si>
  <si>
    <t>47,69</t>
  </si>
  <si>
    <t xml:space="preserve"> 11241 </t>
  </si>
  <si>
    <t>Alicate volt-amperimetro</t>
  </si>
  <si>
    <t>170,60</t>
  </si>
  <si>
    <t xml:space="preserve"> 11242 </t>
  </si>
  <si>
    <t>Chave inglesa 12"</t>
  </si>
  <si>
    <t>34,00</t>
  </si>
  <si>
    <t xml:space="preserve"> 10579 </t>
  </si>
  <si>
    <t>Chave de fenda chata 30 cm</t>
  </si>
  <si>
    <t>26,89</t>
  </si>
  <si>
    <t>FOMA - FORNECIMENTO DE MATERIAIS E EQUIPAMENTOS</t>
  </si>
  <si>
    <t xml:space="preserve"> 100615 </t>
  </si>
  <si>
    <t>ASSENTAMENTO DE POSTE DE CONCRETO COM COMPRIMENTO NOMINAL DE 12 M, CARGA NOMINAL DE 600 DAN, ENGASTAMENTO BASE CONCRETADA COM 1 M DE CONCRETO E 0,8 M DE SOLO (NÃO INCLUI FORNECIMENTO). AF_04/2025</t>
  </si>
  <si>
    <t>Postes de Concreto e Metálicos</t>
  </si>
  <si>
    <t xml:space="preserve"> MAT111200 </t>
  </si>
  <si>
    <t>SCO</t>
  </si>
  <si>
    <t>Poste de concreto, reto, com secao circular, tipo pesado, comprimento de 12m</t>
  </si>
  <si>
    <t>INEL - INSTALAÇÃO ELÉTRICA/ELETRIFICAÇÃO E ILUMINAÇÃO EXTERNA</t>
  </si>
  <si>
    <t xml:space="preserve"> I8856 </t>
  </si>
  <si>
    <t>SEINFRA</t>
  </si>
  <si>
    <t>CABO DE ALUMÍNIO MULTIPLEX XLPE 06/1KV 3X1X50+50MM2</t>
  </si>
  <si>
    <t>BASEADA NA COMPOSIÇÃO AGESUL (1201008382)</t>
  </si>
  <si>
    <t xml:space="preserve"> I8855 </t>
  </si>
  <si>
    <t>CABO DE ALUMÍNIO MULTIPLEX XLPE 06/1KV 3X1X35+35MM2</t>
  </si>
  <si>
    <t>BASEADO NA COMPOSIÇÃO AGESUL (1201009090)</t>
  </si>
  <si>
    <t xml:space="preserve"> I8854 </t>
  </si>
  <si>
    <t>CABO DE ALUMÍNIO MULTIPLEX XLPE 06/1KV 3X1X25+25MM2</t>
  </si>
  <si>
    <t>CABO DE COBRE FLEXÍVEL ISOLADO, 2,5 MM², ANTI-CHAMA 450/750 V, PARA CIRCUITOS TERMINAIS - FORNECIMENTO E INSTALAÇÃO. AF_03/2023</t>
  </si>
  <si>
    <t>Instalações Elétricas - Eletrodutos Embutidos, Cabos, Caixas, Tomadas e Interruptores</t>
  </si>
  <si>
    <t xml:space="preserve"> 00001014 </t>
  </si>
  <si>
    <t>CABO DE COBRE, FLEXIVEL, CLASSE 4 OU 5, ISOLACAO EM PVC/A, ANTICHAMA BWF-B, 1 CONDUTOR, 450/750 V, SECAO NOMINAL 2,5 MM2</t>
  </si>
  <si>
    <t xml:space="preserve"> 00021127 </t>
  </si>
  <si>
    <t>FITA ISOLANTE ADESIVA ANTICHAMA, USO ATE 750 V, EM ROLO DE 19 MM X 5 M</t>
  </si>
  <si>
    <t xml:space="preserve"> 00000994 </t>
  </si>
  <si>
    <t>CABO DE COBRE, FLEXIVEL, CLASSE 4 OU 5, ISOLACAO EM PVC/A, ANTICHAMA BWF-B, COBERTURA PVC-ST1, ANTICHAMA BWF-B, 1 CONDUTOR, 0,6/1 KV, SECAO NOMINAL 6 MM2</t>
  </si>
  <si>
    <t>CABO DE COBRE FLEXÍVEL ISOLADO, 10 MM², ANTI-CHAMA 0,6/1,0 KV, PARA CIRCUITOS TERMINAIS - FORNECIMENTO E INSTALAÇÃO. AF_03/2023</t>
  </si>
  <si>
    <t xml:space="preserve"> 00001020 </t>
  </si>
  <si>
    <t>CABO DE COBRE, FLEXIVEL, CLASSE 4 OU 5, ISOLACAO EM PVC/A, ANTICHAMA BWF-B, COBERTURA PVC-ST1, ANTICHAMA BWF-B, 1 CONDUTOR, 0,6/1 KV, SECAO NOMINAL 10 MM2</t>
  </si>
  <si>
    <t xml:space="preserve"> 00000995 </t>
  </si>
  <si>
    <t>CABO DE COBRE, FLEXIVEL, CLASSE 4 OU 5, ISOLACAO EM PVC/A, ANTICHAMA BWF-B, COBERTURA PVC-ST1, ANTICHAMA BWF-B, 1 CONDUTOR, 0,6/1 KV, SECAO NOMINAL 16 MM2</t>
  </si>
  <si>
    <t>CABO DE COBRE FLEXÍVEL ISOLADO, 25 MM², ANTI-CHAMA 0,6/1,0 KV, PARA REDE ENTERRADA DE DISTRIBUIÇÃO DE ENERGIA ELÉTRICA - FORNECIMENTO E INSTALAÇÃO. AF_12/2021</t>
  </si>
  <si>
    <t>Redes Enterradas de Distribuição Elétrica</t>
  </si>
  <si>
    <t xml:space="preserve"> 00000996 </t>
  </si>
  <si>
    <t>CABO DE COBRE, FLEXIVEL, CLASSE 4 OU 5, ISOLACAO EM PVC/A, ANTICHAMA BWF-B, COBERTURA PVC-ST1, ANTICHAMA BWF-B, 1 CONDUTOR, 0,6/1 KV, SECAO NOMINAL 25 MM2</t>
  </si>
  <si>
    <t>CABO DE COBRE FLEXÍVEL ISOLADO, 35 MM², ANTI-CHAMA 0,6/1,0 KV, PARA REDE ENTERRADA DE DISTRIBUIÇÃO DE ENERGIA ELÉTRICA - FORNECIMENTO E INSTALAÇÃO. AF_12/2021</t>
  </si>
  <si>
    <t xml:space="preserve"> 00001019 </t>
  </si>
  <si>
    <t>CABO DE COBRE, FLEXIVEL, CLASSE 4 OU 5, ISOLACAO EM PVC/A, ANTICHAMA BWF-B, COBERTURA PVC-ST1, ANTICHAMA BWF-B, 1 CONDUTOR, 0,6/1 KV, SECAO NOMINAL 35 MM2</t>
  </si>
  <si>
    <t xml:space="preserve"> 00039246 </t>
  </si>
  <si>
    <t>ELETRODUTO/DUTO PEAD FLEXIVEL PAREDE SIMPLES, CORRUGACAO HELICOIDAL, COR PRETA, SEM ROSCA, DE 1 1/2", CRC 680 N, PARA CABEAMENTO SUBTERRANEO (NBR 15715)</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</si>
  <si>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</si>
  <si>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</si>
  <si>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</si>
  <si>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00039247 </t>
  </si>
  <si>
    <t>ELETRODUTO/DUTO PEAD FLEXIVEL PAREDE SIMPLES, CORRUGACAO HELICOIDAL, COR PRETA, SEM ROSCA, DE 1 1/4", CRC 680 N, PARA CABEAMENTO SUBTERRANEO (NBR 15715)</t>
  </si>
  <si>
    <t xml:space="preserve"> 00039244 </t>
  </si>
  <si>
    <t>ELETRODUTO PVC FLEXIVEL CORRUGADO, REFORCADO, COR LARANJA, DE 25 MM, PARA LAJES E PISOS</t>
  </si>
  <si>
    <t xml:space="preserve"> 00043132 </t>
  </si>
  <si>
    <t>ARAME RECOZIDO 16 BWG, D = 1,65 MM (0,016 KG/M) OU 18 BWG, D = 1,25 MM (0,01 KG/M)</t>
  </si>
  <si>
    <t>TUBO DE AÇO GALVANIZADO COM COSTURA, CLASSE MÉDIA, CONEXÃO ROSQUEADA, DN 32 (1 1/4"), INSTALADO EM REDE DE ALIMENTAÇÃO PARA SPRINKLER - FORNECIMENTO E INSTALAÇÃO. AF_10/2020</t>
  </si>
  <si>
    <t>Instalações de Gás e Incêndio em Aço e Ferro Galvanizado</t>
  </si>
  <si>
    <t xml:space="preserve"> 88248 </t>
  </si>
  <si>
    <t>AUXILIAR DE ENCANADOR OU BOMBEIRO HIDRÁULICO COM ENCARGOS COMPLEMENTARES</t>
  </si>
  <si>
    <t xml:space="preserve"> 88267 </t>
  </si>
  <si>
    <t>ENCANADOR OU BOMBEIRO HIDRÁULICO COM ENCARGOS COMPLEMENTARES</t>
  </si>
  <si>
    <t xml:space="preserve"> 00007698 </t>
  </si>
  <si>
    <t>TUBO ACO GALVANIZADO COM COSTURA, CLASSE MEDIA, DN 1.1/4", E = *3,25* MM, PESO *3,14* KG/M (NBR 5580)</t>
  </si>
  <si>
    <t>TUBO DE AÇO GALVANIZADO COM COSTURA, CLASSE MÉDIA, CONEXÃO ROSQUEADA, DN 40 (1 1/2"), INSTALADO EM REDE DE ALIMENTAÇÃO PARA SPRINKLER - FORNECIMENTO E INSTALAÇÃO. AF_10/2020</t>
  </si>
  <si>
    <t xml:space="preserve"> 00007697 </t>
  </si>
  <si>
    <t>TUBO ACO GALVANIZADO COM COSTURA, CLASSE MEDIA, DN 1.1/2", E = *3,25* MM, PESO *3,61* KG/M (NBR 5580)</t>
  </si>
  <si>
    <t xml:space="preserve"> 3141 </t>
  </si>
  <si>
    <t>CAIXA PARA QUADRO DE COMANDO METÁLICA DE SOBREPOR 30X30X20 CM</t>
  </si>
  <si>
    <t xml:space="preserve">BASEADA NA COMPOSIÇÃO AGETOP CIVIL (070702) - 06/2025	</t>
  </si>
  <si>
    <t>Instalações Elétricas - Quadros, Cabos, Disjuntores, Contatores e Barramentos Blindados</t>
  </si>
  <si>
    <t xml:space="preserve"> 00034714 </t>
  </si>
  <si>
    <t>DISJUNTOR TERMOMAGNETICO PARA TRILHO DIN (IEC), TRIPOLAR, 63 A</t>
  </si>
  <si>
    <t xml:space="preserve"> 00001575 </t>
  </si>
  <si>
    <t>TERMINAL A COMPRESSAO EM COBRE ESTANHADO PARA CABO 16 MM2, 1 FURO E 1 COMPRESSAO, PARA PARAFUSO DE FIXACAO M6</t>
  </si>
  <si>
    <t xml:space="preserve"> 00034709 </t>
  </si>
  <si>
    <t>DISJUNTOR TERMOMAGNETICO PARA TRILHO DIN (IEC), TRIPOLAR, 10 - 50 A</t>
  </si>
  <si>
    <t xml:space="preserve"> 00001574 </t>
  </si>
  <si>
    <t>TERMINAL A COMPRESSAO EM COBRE ESTANHADO PARA CABO 10 MM2, 1 FURO E 1 COMPRESSAO, PARA PARAFUSO DE FIXACAO M6</t>
  </si>
  <si>
    <t xml:space="preserve"> 00001627 </t>
  </si>
  <si>
    <t>CONTATOR TRIPOLAR, CORRENTE DE *65* A, TENSAO NOMINAL DE *500* V, CATEGORIA AC-2 E AC-3</t>
  </si>
  <si>
    <t>BASEADA NA COMPOSIÇÃO SINAPI (101903) 08/2025</t>
  </si>
  <si>
    <t xml:space="preserve"> 00002510 </t>
  </si>
  <si>
    <t>RELE FOTOELETRICO INTERNO E EXTERNO BIVOLT 1000 W, DE CONECTOR, SEM BASE</t>
  </si>
  <si>
    <t xml:space="preserve"> 00039380 </t>
  </si>
  <si>
    <t>BASE PARA RELE COM SUPORTE METALICO</t>
  </si>
  <si>
    <t>BASEADA NA COMPÓSIÇÃO SINAPI (101632)</t>
  </si>
  <si>
    <t>Caixas Enterradas</t>
  </si>
  <si>
    <t xml:space="preserve"> 88309 </t>
  </si>
  <si>
    <t>PEDREIRO COM ENCARGOS COMPLEMENTARES</t>
  </si>
  <si>
    <t xml:space="preserve"> 101619 </t>
  </si>
  <si>
    <t>PREPARO DE FUNDO DE VALA COM LARGURA MENOR QUE 1,5 M, COM CAMADA DE BRITA, LANÇAMENTO MANUAL. AF_08/2020</t>
  </si>
  <si>
    <t>Escoramento e Preparo de Fundo de Valas</t>
  </si>
  <si>
    <t xml:space="preserve"> 97734 </t>
  </si>
  <si>
    <t>PEÇA RETANGULAR PRÉ-MOLDADA, VOLUME DE CONCRETO DE 10 A 30 LITROS, TAXA DE AÇO APROXIMADA DE 30KG/M³. AF_03/2024</t>
  </si>
  <si>
    <t>Estruturas Pré-Fabricadas e Pré-Moldadas</t>
  </si>
  <si>
    <t xml:space="preserve"> 87316 </t>
  </si>
  <si>
    <t>ARGAMASSA TRAÇO 1:4 (EM VOLUME DE CIMENTO E AREIA GROSSA ÚMIDA) PARA CHAPISCO CONVENCIONAL, PREPARO MECÂNICO COM BETONEIRA 400 L. AF_08/2019</t>
  </si>
  <si>
    <t>Argamassas</t>
  </si>
  <si>
    <t xml:space="preserve"> 100475 </t>
  </si>
  <si>
    <t>ARGAMASSA TRAÇO 1:3 (EM VOLUME DE CIMENTO E AREIA MÉDIA ÚMIDA) COM ADIÇÃO DE IMPERMEABILIZANTE, PREPARO MECÂNICO COM BETONEIRA 400 L. AF_08/2019</t>
  </si>
  <si>
    <t xml:space="preserve"> 00000650 </t>
  </si>
  <si>
    <t>BLOCO DE VEDACAO DE CONCRETO, 9 X 19 X 39 CM (CLASSE C - NBR 6136)</t>
  </si>
  <si>
    <t>Instalações Elétricas - Rede de Distribuição</t>
  </si>
  <si>
    <t xml:space="preserve"> 00001091 </t>
  </si>
  <si>
    <t>ARMACAO VERTICAL COM HASTE E CONTRA-PINO, EM CHAPA DE ACO GALVANIZADO 3/16", COM 1 ESTRIBO E 1 ISOLADOR</t>
  </si>
  <si>
    <t xml:space="preserve"> 00039996 </t>
  </si>
  <si>
    <t>VERGALHAO ZINCADO ROSCA TOTAL, 1/4" (6,3 MM)</t>
  </si>
  <si>
    <t xml:space="preserve"> 00011267 </t>
  </si>
  <si>
    <t>ARRUELA LISA, REDONDA, DE LATAO POLIDO, DIAMETRO NOMINAL 5/8", DIAMETRO EXTERNO = 34 MM, DIAMETRO DO FURO = 17 MM, ESPESSURA = *2,5* MM</t>
  </si>
  <si>
    <t xml:space="preserve"> 00039997 </t>
  </si>
  <si>
    <t>PORCA ZINCADA, SEXTAVADA, DIAMETRO 1/4"</t>
  </si>
  <si>
    <t>Sistema de Proteção contra Descargas Atmosféricas - SPDA</t>
  </si>
  <si>
    <t xml:space="preserve"> 00003379 </t>
  </si>
  <si>
    <t>HASTE DE ATERRAMENTO EM ACO COM 3,00 M DE COMPRIMENTO E DN = 5/8", REVESTIDA COM BAIXA CAMADA DE COBRE, SEM CONECTOR</t>
  </si>
  <si>
    <t>CONECTOR GRAMPO METÁLICO TIPO OLHAL, PARA SPDA, PARA HASTE DE ATERRAMENTO DE 5/8'' E CABOS DE 10 A 50 MM2 - FORNECIMENTO E INSTALAÇÃO. AF_08/2023</t>
  </si>
  <si>
    <t xml:space="preserve"> 00000425 </t>
  </si>
  <si>
    <t>GRAMPO METALICO TIPO OLHAL PARA HASTE DE ATERRAMENTO DE 5/8", CONDUTOR DE *10* A 50 MM2</t>
  </si>
  <si>
    <t xml:space="preserve"> 100300 </t>
  </si>
  <si>
    <t>AUXILIAR DE ALMOXARIFE COM ENCARGOS COMPLEMENTARES</t>
  </si>
  <si>
    <t>SEDI - SERVIÇOS DIVERSOS</t>
  </si>
  <si>
    <t xml:space="preserve"> 2669 </t>
  </si>
  <si>
    <t>Alça preformada para cabo multiplex 25 mm2</t>
  </si>
  <si>
    <t>BASEADA NA COMPOSIÇÃO SINAPI (101554)</t>
  </si>
  <si>
    <t xml:space="preserve"> M102650430 </t>
  </si>
  <si>
    <t>EMBASA</t>
  </si>
  <si>
    <t>LACO LATERAL PREFORMADO EM ALUMINIO 2AWG</t>
  </si>
  <si>
    <t>Un</t>
  </si>
  <si>
    <t>BASEADA NA COMPOSIÇÃO AGESUL (1201008143)</t>
  </si>
  <si>
    <t xml:space="preserve"> 8786 </t>
  </si>
  <si>
    <t>Alça preformada para cabo multiplex 50 mm2</t>
  </si>
  <si>
    <t xml:space="preserve"> D180000467 </t>
  </si>
  <si>
    <t>TRILHO PERFURADO EM ALUMINIO DIN 35 MM X 7,5 MM</t>
  </si>
  <si>
    <t>BASEADO NA COMPOSIÇÃO IOPES (152207) - 07/2025</t>
  </si>
  <si>
    <t xml:space="preserve"> 002031 </t>
  </si>
  <si>
    <t>SBC</t>
  </si>
  <si>
    <t>BOX ALUMINIO RETO PARA ELETRODUTO 1.1/2" TRAMONTINA</t>
  </si>
  <si>
    <t>BASEADO NA COMPOSIÇÃO SBC (061874) 10/2025</t>
  </si>
  <si>
    <t xml:space="preserve"> 002029 </t>
  </si>
  <si>
    <t>BOX ALUMINIO RETO PARA ELETRODUTO 1.1/4" TRAMONTINA</t>
  </si>
  <si>
    <t xml:space="preserve"> 00001875 </t>
  </si>
  <si>
    <t>CURVA 90 GRAUS, LONGA, DE PVC RIGIDO ROSCAVEL, DE 1 1/2", PARA ELETRODUTO</t>
  </si>
  <si>
    <t xml:space="preserve"> 00001874 </t>
  </si>
  <si>
    <t>CURVA 90 GRAUS, LONGA, DE PVC RIGIDO ROSCAVEL, DE 1 1/4", PARA ELETRODUTO</t>
  </si>
  <si>
    <t xml:space="preserve"> 00001049 </t>
  </si>
  <si>
    <t>CABECOTE PARA ENTRADA DE LINHA DE ALIMENTACAO PARA ELETRODUTO, EM LIGA DE ALUMINIO COM ACABAMENTO ANTI CORROSIVO, COM FIXACAO POR ENCAIXE LISO DE 360 GRAUS, DE 1 1/2"</t>
  </si>
  <si>
    <t>BASEADA NA COMPOSIÇÃO AGETOP CIVIL (070501)</t>
  </si>
  <si>
    <t xml:space="preserve"> 00001099 </t>
  </si>
  <si>
    <t>CABECOTE PARA ENTRADA DE LINHA DE ALIMENTACAO PARA ELETRODUTO, EM LIGA DE ALUMINIO COM ACABAMENTO ANTI CORROSIVO, COM FIXACAO POR ENCAIXE LISO DE 360 GRAUS, DE 1 1/4"</t>
  </si>
  <si>
    <t xml:space="preserve"> 024603 </t>
  </si>
  <si>
    <t>ARAME GALVANIZADO #16 AWG (0,032kg/m) METRO</t>
  </si>
  <si>
    <t>BASEADA NA COMPOSIÇÃO SBC (059635)</t>
  </si>
  <si>
    <t xml:space="preserve"> 00011854 </t>
  </si>
  <si>
    <t>CONECTOR METALICO TIPO PARAFUSO FENDIDO (SPLIT BOLT), PARA CABOS ATE 35 MM2</t>
  </si>
  <si>
    <t xml:space="preserve"> 00044215 </t>
  </si>
  <si>
    <t>CONECTOR PERFURANTE DE DERIVACAO PARA LIGACAO DE CABOS E TUBOS</t>
  </si>
  <si>
    <t xml:space="preserve"> 3365 </t>
  </si>
  <si>
    <t>FITA ISOLANTE DE BORRACHA AUTOFUSAO, USO ATE 69 KV (ALTA TENSAO), LARGURA DE 19 MM - SINAPI -00000404</t>
  </si>
  <si>
    <t xml:space="preserve"> 4051 </t>
  </si>
  <si>
    <t>AUXILIAR DE ELETRICISTA COM ENCARGOS COMPLEMENTARES - SINAPI -88247</t>
  </si>
  <si>
    <t>Escavação de Valas</t>
  </si>
  <si>
    <t>Aterro e Reaterro de Valas</t>
  </si>
  <si>
    <t xml:space="preserve"> 91533 </t>
  </si>
  <si>
    <t>COMPACTADOR DE SOLOS DE PERCUSSÃO (SOQUETE) COM MOTOR A GASOLINA 4 TEMPOS, POTÊNCIA 4 CV - CHP DIURNO. AF_08/2015</t>
  </si>
  <si>
    <t xml:space="preserve"> 5903 </t>
  </si>
  <si>
    <t>CAMINHÃO PIPA 10.000 L TRUCADO, PESO BRUTO TOTAL 23.000 KG, CARGA ÚTIL MÁXIMA 15.935 KG, DISTÂNCIA ENTRE EIXOS 4,8 M, POTÊNCIA 230 CV, INCLUSIVE TANQUE DE AÇO PARA TRANSPORTE DE ÁGUA - CHI DIURNO. AF_06/2014</t>
  </si>
  <si>
    <t>CHI</t>
  </si>
  <si>
    <t xml:space="preserve"> 5901 </t>
  </si>
  <si>
    <t>CAMINHÃO PIPA 10.000 L TRUCADO, PESO BRUTO TOTAL 23.000 KG, CARGA ÚTIL MÁXIMA 15.935 KG, DISTÂNCIA ENTRE EIXOS 4,8 M, POTÊNCIA 230 CV, INCLUSIVE TANQUE DE AÇO PARA TRANSPORTE DE ÁGUA - CHP DIURNO. AF_06/2014</t>
  </si>
  <si>
    <t>Demolições / Remoções</t>
  </si>
  <si>
    <t xml:space="preserve"> 00004257/SINAPI </t>
  </si>
  <si>
    <t>Operador de martelete ou marteleteiro (horista)</t>
  </si>
  <si>
    <t>17,14</t>
  </si>
  <si>
    <t>2,14</t>
  </si>
  <si>
    <t xml:space="preserve"> 12749 </t>
  </si>
  <si>
    <t>Aluguel de Máquina de corte em asfalto/concreto utilizando disco diamantado diam. 350 mm (não inclui o disco)</t>
  </si>
  <si>
    <t>Equipamento</t>
  </si>
  <si>
    <t>d</t>
  </si>
  <si>
    <t>80,00</t>
  </si>
  <si>
    <t>10,00</t>
  </si>
  <si>
    <t>Encargos Complementares - Marteleteiro</t>
  </si>
  <si>
    <t>0,48</t>
  </si>
  <si>
    <t xml:space="preserve"> 12750 </t>
  </si>
  <si>
    <t>Disco de corte diamantado para asfalto e concreto diam. 350mm (utilização 1.000,0m)</t>
  </si>
  <si>
    <t>264,82</t>
  </si>
  <si>
    <t>1,32</t>
  </si>
  <si>
    <t>0,11</t>
  </si>
  <si>
    <t>0,17</t>
  </si>
  <si>
    <t>Recomposição de Pavimentos</t>
  </si>
  <si>
    <t xml:space="preserve"> 91277 </t>
  </si>
  <si>
    <t>PLACA VIBRATÓRIA REVERSÍVEL COM MOTOR 4 TEMPOS A GASOLINA, FORÇA CENTRÍFUGA DE 25 KN (2500 KGF), POTÊNCIA 5,5 CV - CHP DIURNO. AF_08/2015</t>
  </si>
  <si>
    <t xml:space="preserve"> 88260 </t>
  </si>
  <si>
    <t>CALCETEIRO COM ENCARGOS COMPLEMENTARES</t>
  </si>
  <si>
    <t xml:space="preserve"> 91278 </t>
  </si>
  <si>
    <t>PLACA VIBRATÓRIA REVERSÍVEL COM MOTOR 4 TEMPOS A GASOLINA, FORÇA CENTRÍFUGA DE 25 KN (2500 KGF), POTÊNCIA 5,5 CV - CHI DIURNO. AF_08/2015</t>
  </si>
  <si>
    <t xml:space="preserve"> 97635 </t>
  </si>
  <si>
    <t>REMOÇÃO DE PISO DE BLOCO INTERTRAVADO OU DE PEDRA PORTUGUESA, DE FORMA MANUAL, COM REAPROVEITAMENTO. AF_09/2023</t>
  </si>
  <si>
    <t>Demolições e Remoções</t>
  </si>
  <si>
    <t xml:space="preserve"> 00004741 </t>
  </si>
  <si>
    <t>PO DE PEDRA (POSTO PEDREIRA/FORNECEDOR, SEM FRETE)</t>
  </si>
  <si>
    <t xml:space="preserve"> 00000370 </t>
  </si>
  <si>
    <t>AREIA MEDIA - POSTO JAZIDA/FORNECEDOR (RETIRADO NA JAZIDA, SEM TRANSPORTE)</t>
  </si>
  <si>
    <t>Remoção de poste de concreto</t>
  </si>
  <si>
    <t xml:space="preserve"> S.01.000.080351 </t>
  </si>
  <si>
    <t>Guindauto MUNCK M-640/18 com lança telescópica capacidade 3750 kg</t>
  </si>
  <si>
    <t xml:space="preserve"> B.01.000.010115 </t>
  </si>
  <si>
    <t>Eletricista</t>
  </si>
  <si>
    <t xml:space="preserve"> B.01.000.010116 </t>
  </si>
  <si>
    <t>Ajudante eletricista</t>
  </si>
  <si>
    <t>ASSENTAMENTO DE POSTE DE CONCRETO COM COMPRIMENTO NOMINAL DE 9 M, CARGA NOMINAL DE 150 DAN, ENGASTAMENTO BASE CONCRETADA COM 1 M DE CONCRETO E 0,5 M DE SOLO (NÃO INCLUI FORNECIMENTO). AF_04/2025</t>
  </si>
  <si>
    <t xml:space="preserve"> 94962 </t>
  </si>
  <si>
    <t>CONCRETO MAGRO PARA LASTRO, TRAÇO 1:4,5:4,5 (EM MASSA SECA DE CIMENTO/ AREIA MÉDIA/ BRITA 1) - PREPARO MECÂNICO COM BETONEIRA 400 L. AF_05/2021</t>
  </si>
  <si>
    <t>Produção de Concreto</t>
  </si>
  <si>
    <t xml:space="preserve"> 5930 </t>
  </si>
  <si>
    <t>GUINDAUTO HIDRÁULICO, CAPACIDADE MÁXIMA DE CARGA 6200 KG, MOMENTO MÁXIMO DE CARGA 11,7 TM, ALCANCE MÁXIMO HORIZONTAL 9,70 M, INCLUSIVE CAMINHÃO TOCO PBT 16.000 KG, POTÊNCIA DE 189 CV - CHI DIURNO. AF_06/2014</t>
  </si>
  <si>
    <t xml:space="preserve"> 00000863 </t>
  </si>
  <si>
    <t>CABO DE COBRE NU 35 MM2 MEIO-DURO</t>
  </si>
  <si>
    <t>Cronograma Físico e Financeiro</t>
  </si>
  <si>
    <t>Total Por Etapa</t>
  </si>
  <si>
    <t>30 DIAS</t>
  </si>
  <si>
    <t>60 DIAS</t>
  </si>
  <si>
    <t>90 DIAS</t>
  </si>
  <si>
    <t>120 DIAS</t>
  </si>
  <si>
    <t>100,00%
51.223,36</t>
  </si>
  <si>
    <t>25,00%
12.805,84</t>
  </si>
  <si>
    <t>100,00%
31.896,30</t>
  </si>
  <si>
    <t>25,00%
7.974,08</t>
  </si>
  <si>
    <t>100,00%
1.127.665,60</t>
  </si>
  <si>
    <t>25,00%
281.916,40</t>
  </si>
  <si>
    <t>Porcentagem</t>
  </si>
  <si>
    <t>25,0%</t>
  </si>
  <si>
    <t>Custo</t>
  </si>
  <si>
    <t>302.696,31</t>
  </si>
  <si>
    <t>Porcentagem Acumulado</t>
  </si>
  <si>
    <t>50,0%</t>
  </si>
  <si>
    <t>75,0%</t>
  </si>
  <si>
    <t>100,0%</t>
  </si>
  <si>
    <t>Custo Acumulado</t>
  </si>
  <si>
    <t>605.392,62</t>
  </si>
  <si>
    <t>908.088,93</t>
  </si>
  <si>
    <t>1.210.785,26</t>
  </si>
  <si>
    <t>COMPOSIÇÃO ANALÍTICA DO BDI - CONSTRUÇÃO E MANUTAÇÃO DE ESTAÇÕES E REDES DE DISTRIBUIÇÃO DE ENERGIA ELÉTRICA</t>
  </si>
  <si>
    <t>VALORES DE BDI POR TIPO DE OBRA %</t>
  </si>
  <si>
    <t>TIPO DE OBRA</t>
  </si>
  <si>
    <t>1 Quartil</t>
  </si>
  <si>
    <t>Médio</t>
  </si>
  <si>
    <t>3 Quartil</t>
  </si>
  <si>
    <t>Estações e Redes de Energia</t>
  </si>
  <si>
    <t>DESCRIÇÃO</t>
  </si>
  <si>
    <t>VALORES DE REFERÊNCIA - %</t>
  </si>
  <si>
    <t>BDI ADOTADO %</t>
  </si>
  <si>
    <t>1º QUARTIL</t>
  </si>
  <si>
    <t>MÉDIO</t>
  </si>
  <si>
    <t>3º QUARTIL</t>
  </si>
  <si>
    <t>Administração Central</t>
  </si>
  <si>
    <t>Seguro e Garantia (*)</t>
  </si>
  <si>
    <t>Risco</t>
  </si>
  <si>
    <t>Despesas Financeiras</t>
  </si>
  <si>
    <t>Lucro</t>
  </si>
  <si>
    <r>
      <rPr>
        <b/>
        <sz val="11"/>
        <rFont val="Arial"/>
        <family val="2"/>
      </rPr>
      <t xml:space="preserve">Tributos </t>
    </r>
    <r>
      <rPr>
        <b/>
        <i/>
        <sz val="11"/>
        <rFont val="Arial"/>
        <family val="2"/>
      </rPr>
      <t>(soma dos itens abaixo)</t>
    </r>
  </si>
  <si>
    <t>COFINS</t>
  </si>
  <si>
    <t>PIS</t>
  </si>
  <si>
    <t>ISSQN</t>
  </si>
  <si>
    <t>Fonte da composição, valores de referência e fórmula do BDI:  Acórdão 2622/2013 - TCU - Plenário</t>
  </si>
  <si>
    <t>Os valores de BDI acima foram calculados com emprego da fórmula abaixo:</t>
  </si>
  <si>
    <t>Onde:</t>
  </si>
  <si>
    <t>AC = taxa de rateio da Administração Central;</t>
  </si>
  <si>
    <t>DF = taxa das despesas financeiras;</t>
  </si>
  <si>
    <t>S = taxa de seguro; R = taxa de risco e G = garantia do empreendimento;</t>
  </si>
  <si>
    <t>I = taxa de tributos;</t>
  </si>
  <si>
    <t>L = taxa de lucro.</t>
  </si>
  <si>
    <t>OBS:</t>
  </si>
  <si>
    <t>(*) - PODE HAVER GARANTIA DESDE QUE PREVISTO NO EDITAL DA LICITAÇÃO E NO CONTRATO DE EXECUÇÃO.</t>
  </si>
  <si>
    <t>(**) - PODEM SER ACEITOS OUTROS PERCENTUAIS DE ISS DESDE QUE DEVIDAMENTE EMBASADOS NA LEGISLAÇÃO MUNICIPAL.</t>
  </si>
  <si>
    <r>
      <rPr>
        <sz val="12"/>
        <rFont val="Arial"/>
        <family val="2"/>
      </rPr>
      <t xml:space="preserve">Conforme esse Acórdão, o valor final do BDI também deverá obedecer à faixa de variação abaixo, considerando os custos dos serviços </t>
    </r>
    <r>
      <rPr>
        <b/>
        <sz val="12"/>
        <rFont val="Arial"/>
        <family val="2"/>
      </rPr>
      <t>sem desoneração</t>
    </r>
    <r>
      <rPr>
        <sz val="12"/>
        <rFont val="Arial"/>
        <family val="2"/>
      </rPr>
      <t xml:space="preserve"> dos encargos sociais:</t>
    </r>
  </si>
  <si>
    <t>VALORES DE BDI POR TIPO DE OBRA</t>
  </si>
  <si>
    <r>
      <rPr>
        <sz val="12"/>
        <color rgb="FF000000"/>
        <rFont val="Arial"/>
        <family val="2"/>
      </rPr>
      <t xml:space="preserve">Desta forma, após o enquadramento do BDI nos critérios abordados acima e sendo utilizado no orçamento os custos dos serviços </t>
    </r>
    <r>
      <rPr>
        <b/>
        <sz val="12"/>
        <color rgb="FF000000"/>
        <rFont val="Arial"/>
        <family val="2"/>
      </rPr>
      <t>com desoneração</t>
    </r>
    <r>
      <rPr>
        <sz val="12"/>
        <color rgb="FF000000"/>
        <rFont val="Arial"/>
        <family val="2"/>
      </rPr>
      <t>, deverá ser incluído no item taxa de tributos o percentual de</t>
    </r>
    <r>
      <rPr>
        <b/>
        <sz val="12"/>
        <color rgb="FF000000"/>
        <rFont val="Arial"/>
        <family val="2"/>
      </rPr>
      <t xml:space="preserve"> 4,5% </t>
    </r>
    <r>
      <rPr>
        <sz val="12"/>
        <color rgb="FF000000"/>
        <rFont val="Arial"/>
        <family val="2"/>
      </rPr>
      <t xml:space="preserve">referente à contribuição previdenciária e recalculado o BDI. </t>
    </r>
  </si>
  <si>
    <t>Reiteramos que, por determinação do TCU, não é admitida a inclusão de IRPJ e CSLL no BDI, bem como Administração local, Instalação de Canteiro/acampamento, Mobilização/ desmobilização e demais itens que possam ser apropriados como custos diretos da obra, devendo ser apresentada a composição destes, com detalhamentos suficientes que justifiquem o valor obtido, não sendo admitido cálculo com estimativas percentuais genéricas.</t>
  </si>
  <si>
    <r>
      <rPr>
        <b/>
        <sz val="12"/>
        <rFont val="Arial"/>
        <family val="2"/>
      </rPr>
      <t>Tributos (</t>
    </r>
    <r>
      <rPr>
        <b/>
        <i/>
        <sz val="12"/>
        <rFont val="Arial"/>
        <family val="2"/>
      </rPr>
      <t>Confins, PIS e ISSQN) + 4,5% INSS</t>
    </r>
  </si>
  <si>
    <t>_______________________________________________________________
Eng. Maurício Figueiredo Beltramelo</t>
  </si>
  <si>
    <t>distancia ida x volta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</si>
</sst>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
    <numFmt numFmtId="165" formatCode="0.0000"/>
    <numFmt numFmtId="166" formatCode="0.0000000"/>
    <numFmt numFmtId="167" formatCode="0.00000"/>
    <numFmt numFmtId="168" formatCode="#,##0.0000000"/>
    <numFmt numFmtId="169" formatCode="#,##0.0000"/>
  </numFmts>
  <fonts count="39" x14ac:knownFonts="1">
    <font>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color rgb="FF000000"/>
      <name val="Arial"/>
      <family val="1"/>
    </font>
    <font>
      <sz val="10"/>
      <name val="Arial"/>
      <family val="2"/>
      <charset val="1"/>
    </font>
    <font>
      <b/>
      <sz val="12"/>
      <name val="Arial"/>
      <family val="2"/>
    </font>
    <font>
      <sz val="10"/>
      <name val="Times New Roman"/>
      <family val="1"/>
      <charset val="1"/>
    </font>
    <font>
      <b/>
      <sz val="8"/>
      <name val="Times New Roman"/>
      <family val="1"/>
    </font>
    <font>
      <b/>
      <sz val="10"/>
      <name val="Arial"/>
      <family val="2"/>
    </font>
    <font>
      <sz val="10"/>
      <name val="Arial"/>
      <family val="2"/>
    </font>
    <font>
      <sz val="11"/>
      <name val="Arial Narrow"/>
      <family val="2"/>
    </font>
    <font>
      <sz val="8"/>
      <name val="Arial"/>
      <family val="2"/>
    </font>
    <font>
      <b/>
      <sz val="8"/>
      <name val="Arial"/>
      <family val="2"/>
    </font>
    <font>
      <b/>
      <sz val="10"/>
      <name val="Times New Roman"/>
      <family val="1"/>
    </font>
    <font>
      <sz val="11"/>
      <color rgb="FFFF0000"/>
      <name val="Arial"/>
      <family val="2"/>
    </font>
    <font>
      <b/>
      <sz val="14"/>
      <name val="Arial"/>
      <family val="2"/>
    </font>
    <font>
      <b/>
      <sz val="12"/>
      <name val="Arial"/>
      <family val="2"/>
    </font>
    <font>
      <sz val="12"/>
      <name val="Arial"/>
      <family val="2"/>
    </font>
    <font>
      <sz val="11"/>
      <name val="Arial"/>
      <family val="2"/>
    </font>
    <font>
      <sz val="12"/>
      <color rgb="FFFF0000"/>
      <name val="Arial"/>
      <family val="2"/>
    </font>
    <font>
      <b/>
      <sz val="11"/>
      <name val="Arial"/>
      <family val="2"/>
    </font>
    <font>
      <b/>
      <i/>
      <sz val="11"/>
      <name val="Arial"/>
      <family val="2"/>
    </font>
    <font>
      <sz val="10"/>
      <color rgb="FF000080"/>
      <name val="Arial"/>
      <family val="2"/>
    </font>
    <font>
      <sz val="12"/>
      <color rgb="FF000000"/>
      <name val="Arial"/>
      <family val="2"/>
    </font>
    <font>
      <b/>
      <sz val="12"/>
      <color rgb="FF000000"/>
      <name val="Arial"/>
      <family val="2"/>
    </font>
    <font>
      <b/>
      <i/>
      <sz val="12"/>
      <name val="Arial"/>
      <family val="2"/>
    </font>
    <font>
      <sz val="14"/>
      <name val="Arial"/>
      <family val="2"/>
    </font>
  </fonts>
  <fills count="30">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FF0D8"/>
        <bgColor rgb="FFDFF0D8"/>
      </patternFill>
    </fill>
    <fill>
      <patternFill patternType="solid">
        <fgColor rgb="FFFFFFFF"/>
        <bgColor rgb="FFFFFFCC"/>
      </patternFill>
    </fill>
    <fill>
      <patternFill patternType="solid">
        <fgColor theme="0" tint="-0.14999847407452621"/>
        <bgColor indexed="64"/>
      </patternFill>
    </fill>
    <fill>
      <patternFill patternType="solid">
        <fgColor theme="0"/>
        <bgColor indexed="64"/>
      </patternFill>
    </fill>
    <fill>
      <patternFill patternType="solid">
        <fgColor theme="0"/>
        <bgColor rgb="FFFFFFCC"/>
      </patternFill>
    </fill>
    <fill>
      <patternFill patternType="solid">
        <fgColor theme="3" tint="0.79998168889431442"/>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D6D6D6"/>
        <bgColor rgb="FFD6D6D6"/>
      </patternFill>
    </fill>
    <fill>
      <patternFill patternType="solid">
        <fgColor rgb="FFEFEFEF"/>
        <bgColor rgb="FFEFEFEF"/>
      </patternFill>
    </fill>
    <fill>
      <patternFill patternType="solid">
        <fgColor rgb="FFC0C0C0"/>
        <bgColor rgb="FFCCCCCC"/>
      </patternFill>
    </fill>
    <fill>
      <patternFill patternType="solid">
        <fgColor rgb="FFFFFF99"/>
        <bgColor rgb="FFEFEFEF"/>
      </patternFill>
    </fill>
    <fill>
      <patternFill patternType="solid">
        <fgColor rgb="FFFFFF00"/>
        <bgColor rgb="FFFFFF00"/>
      </patternFill>
    </fill>
  </fills>
  <borders count="68">
    <border>
      <left/>
      <right/>
      <top/>
      <bottom/>
      <diagonal/>
    </border>
    <border>
      <left style="thin">
        <color rgb="FFCCCCCC"/>
      </left>
      <right style="thin">
        <color rgb="FFCCCCCC"/>
      </right>
      <top style="thin">
        <color rgb="FFCCCCCC"/>
      </top>
      <bottom style="thin">
        <color rgb="FFCCCCCC"/>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indexed="64"/>
      </right>
      <top style="thin">
        <color indexed="64"/>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top style="thin">
        <color auto="1"/>
      </top>
      <bottom/>
      <diagonal/>
    </border>
    <border>
      <left/>
      <right style="medium">
        <color indexed="64"/>
      </right>
      <top style="thin">
        <color indexed="64"/>
      </top>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top style="thick">
        <color rgb="FF000000"/>
      </top>
      <bottom/>
      <diagonal/>
    </border>
    <border>
      <left/>
      <right/>
      <top style="thick">
        <color rgb="FF000000"/>
      </top>
      <bottom/>
      <diagonal/>
    </border>
    <border>
      <left/>
      <right style="medium">
        <color indexed="64"/>
      </right>
      <top style="thick">
        <color rgb="FF000000"/>
      </top>
      <bottom/>
      <diagonal/>
    </border>
    <border>
      <left/>
      <right/>
      <top/>
      <bottom style="thick">
        <color rgb="FFFF5500"/>
      </bottom>
      <diagonal/>
    </border>
    <border>
      <left/>
      <right style="medium">
        <color indexed="64"/>
      </right>
      <top/>
      <bottom style="thick">
        <color rgb="FFFF5500"/>
      </bottom>
      <diagonal/>
    </border>
    <border>
      <left style="thin">
        <color indexed="64"/>
      </left>
      <right/>
      <top style="thick">
        <color rgb="FFFF5500"/>
      </top>
      <bottom/>
      <diagonal/>
    </border>
    <border>
      <left style="thin">
        <color indexed="64"/>
      </left>
      <right style="medium">
        <color indexed="64"/>
      </right>
      <top style="thick">
        <color rgb="FFFF5500"/>
      </top>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top style="medium">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indexed="64"/>
      </left>
      <right/>
      <top style="medium">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hair">
        <color auto="1"/>
      </top>
      <bottom style="hair">
        <color auto="1"/>
      </bottom>
      <diagonal/>
    </border>
    <border>
      <left style="thin">
        <color auto="1"/>
      </left>
      <right style="medium">
        <color indexed="64"/>
      </right>
      <top style="thin">
        <color auto="1"/>
      </top>
      <bottom style="hair">
        <color auto="1"/>
      </bottom>
      <diagonal/>
    </border>
    <border>
      <left style="thin">
        <color auto="1"/>
      </left>
      <right style="medium">
        <color indexed="64"/>
      </right>
      <top style="hair">
        <color auto="1"/>
      </top>
      <bottom style="hair">
        <color auto="1"/>
      </bottom>
      <diagonal/>
    </border>
    <border>
      <left style="medium">
        <color indexed="64"/>
      </left>
      <right style="thin">
        <color auto="1"/>
      </right>
      <top style="hair">
        <color auto="1"/>
      </top>
      <bottom style="thin">
        <color auto="1"/>
      </bottom>
      <diagonal/>
    </border>
    <border>
      <left style="thin">
        <color auto="1"/>
      </left>
      <right style="medium">
        <color indexed="64"/>
      </right>
      <top style="hair">
        <color auto="1"/>
      </top>
      <bottom style="thin">
        <color auto="1"/>
      </bottom>
      <diagonal/>
    </border>
  </borders>
  <cellStyleXfs count="3">
    <xf numFmtId="0" fontId="0" fillId="0" borderId="0"/>
    <xf numFmtId="0" fontId="16" fillId="0" borderId="0"/>
    <xf numFmtId="0" fontId="21" fillId="0" borderId="0"/>
  </cellStyleXfs>
  <cellXfs count="328">
    <xf numFmtId="0" fontId="0" fillId="0" borderId="0" xfId="0"/>
    <xf numFmtId="0" fontId="10" fillId="10" borderId="0" xfId="0" applyFont="1" applyFill="1" applyAlignment="1">
      <alignment horizontal="center" vertical="top" wrapText="1"/>
    </xf>
    <xf numFmtId="0" fontId="1" fillId="2" borderId="5" xfId="0" applyFont="1" applyFill="1" applyBorder="1" applyAlignment="1">
      <alignment horizontal="left" vertical="top" wrapText="1"/>
    </xf>
    <xf numFmtId="0" fontId="1" fillId="2" borderId="6" xfId="0" applyFont="1" applyFill="1" applyBorder="1" applyAlignment="1">
      <alignment horizontal="left" vertical="top" wrapText="1"/>
    </xf>
    <xf numFmtId="0" fontId="9" fillId="9" borderId="8" xfId="0" applyFont="1" applyFill="1" applyBorder="1" applyAlignment="1">
      <alignment horizontal="left" vertical="top" wrapText="1"/>
    </xf>
    <xf numFmtId="0" fontId="9" fillId="9" borderId="0" xfId="0" applyFont="1" applyFill="1" applyAlignment="1">
      <alignment horizontal="left" vertical="center" wrapText="1"/>
    </xf>
    <xf numFmtId="0" fontId="8" fillId="9" borderId="0" xfId="0" applyFont="1" applyFill="1" applyAlignment="1">
      <alignment horizontal="left" vertical="top" wrapText="1"/>
    </xf>
    <xf numFmtId="0" fontId="4" fillId="5" borderId="1" xfId="0" applyFont="1" applyFill="1" applyBorder="1" applyAlignment="1">
      <alignment horizontal="right" vertical="top" wrapText="1"/>
    </xf>
    <xf numFmtId="0" fontId="4" fillId="5" borderId="11" xfId="0" applyFont="1" applyFill="1" applyBorder="1" applyAlignment="1">
      <alignment horizontal="right" vertical="top" wrapText="1"/>
    </xf>
    <xf numFmtId="0" fontId="5" fillId="6" borderId="10" xfId="0" applyFont="1" applyFill="1" applyBorder="1" applyAlignment="1">
      <alignment horizontal="left" vertical="top" wrapText="1"/>
    </xf>
    <xf numFmtId="0" fontId="5" fillId="6" borderId="1" xfId="0" applyFont="1" applyFill="1" applyBorder="1" applyAlignment="1">
      <alignment horizontal="left" vertical="top" wrapText="1"/>
    </xf>
    <xf numFmtId="4" fontId="6" fillId="7" borderId="1" xfId="0" applyNumberFormat="1" applyFont="1" applyFill="1" applyBorder="1" applyAlignment="1">
      <alignment horizontal="right" vertical="top" wrapText="1"/>
    </xf>
    <xf numFmtId="164" fontId="7" fillId="8" borderId="11" xfId="0" applyNumberFormat="1" applyFont="1" applyFill="1" applyBorder="1" applyAlignment="1">
      <alignment horizontal="right" vertical="top" wrapText="1"/>
    </xf>
    <xf numFmtId="0" fontId="14" fillId="14" borderId="8" xfId="0" applyFont="1" applyFill="1" applyBorder="1" applyAlignment="1">
      <alignment horizontal="center" vertical="top" wrapText="1"/>
    </xf>
    <xf numFmtId="0" fontId="14" fillId="14" borderId="0" xfId="0" applyFont="1" applyFill="1" applyAlignment="1">
      <alignment horizontal="center" vertical="top" wrapText="1"/>
    </xf>
    <xf numFmtId="0" fontId="14" fillId="14" borderId="9" xfId="0" applyFont="1" applyFill="1" applyBorder="1" applyAlignment="1">
      <alignment horizontal="center" vertical="top" wrapText="1"/>
    </xf>
    <xf numFmtId="0" fontId="13" fillId="13" borderId="0" xfId="0" applyFont="1" applyFill="1" applyAlignment="1">
      <alignment horizontal="left" vertical="top" wrapText="1"/>
    </xf>
    <xf numFmtId="0" fontId="11" fillId="11" borderId="0" xfId="0" applyFont="1" applyFill="1" applyAlignment="1">
      <alignment horizontal="right" vertical="top" wrapText="1"/>
    </xf>
    <xf numFmtId="0" fontId="13" fillId="13" borderId="13" xfId="0" applyFont="1" applyFill="1" applyBorder="1" applyAlignment="1">
      <alignment horizontal="left" vertical="top" wrapText="1"/>
    </xf>
    <xf numFmtId="0" fontId="11" fillId="11" borderId="13" xfId="0" applyFont="1" applyFill="1" applyBorder="1" applyAlignment="1">
      <alignment horizontal="right" vertical="top" wrapText="1"/>
    </xf>
    <xf numFmtId="0" fontId="3" fillId="4" borderId="10" xfId="0" applyFont="1" applyFill="1" applyBorder="1" applyAlignment="1">
      <alignment horizontal="left" vertical="top" wrapText="1"/>
    </xf>
    <xf numFmtId="0" fontId="11" fillId="11" borderId="8" xfId="0" applyFont="1" applyFill="1" applyBorder="1" applyAlignment="1">
      <alignment horizontal="right" vertical="top" wrapText="1"/>
    </xf>
    <xf numFmtId="0" fontId="11" fillId="11" borderId="12" xfId="0" applyFont="1" applyFill="1" applyBorder="1" applyAlignment="1">
      <alignment horizontal="right" vertical="top" wrapText="1"/>
    </xf>
    <xf numFmtId="0" fontId="1" fillId="14" borderId="5" xfId="0" applyFont="1" applyFill="1" applyBorder="1" applyAlignment="1">
      <alignment horizontal="left" vertical="top" wrapText="1"/>
    </xf>
    <xf numFmtId="0" fontId="1" fillId="14" borderId="6" xfId="0" applyFont="1" applyFill="1" applyBorder="1" applyAlignment="1">
      <alignment horizontal="left" vertical="top" wrapText="1"/>
    </xf>
    <xf numFmtId="0" fontId="0" fillId="0" borderId="6" xfId="0" applyBorder="1"/>
    <xf numFmtId="0" fontId="1" fillId="14" borderId="6" xfId="0" applyFont="1" applyFill="1" applyBorder="1" applyAlignment="1">
      <alignment vertical="top" wrapText="1"/>
    </xf>
    <xf numFmtId="0" fontId="1" fillId="14" borderId="7" xfId="0" applyFont="1" applyFill="1" applyBorder="1" applyAlignment="1">
      <alignment vertical="top" wrapText="1"/>
    </xf>
    <xf numFmtId="0" fontId="8" fillId="14" borderId="8" xfId="0" applyFont="1" applyFill="1" applyBorder="1" applyAlignment="1">
      <alignment horizontal="left" vertical="top" wrapText="1"/>
    </xf>
    <xf numFmtId="0" fontId="8" fillId="14" borderId="0" xfId="0" applyFont="1" applyFill="1" applyAlignment="1">
      <alignment horizontal="left" vertical="top" wrapText="1"/>
    </xf>
    <xf numFmtId="0" fontId="8" fillId="14" borderId="0" xfId="0" applyFont="1" applyFill="1" applyAlignment="1">
      <alignment horizontal="left" vertical="center" wrapText="1"/>
    </xf>
    <xf numFmtId="0" fontId="8" fillId="14" borderId="0" xfId="0" applyFont="1" applyFill="1" applyAlignment="1">
      <alignment vertical="top" wrapText="1"/>
    </xf>
    <xf numFmtId="0" fontId="8" fillId="14" borderId="9" xfId="0" applyFont="1" applyFill="1" applyBorder="1" applyAlignment="1">
      <alignment vertical="top" wrapText="1"/>
    </xf>
    <xf numFmtId="0" fontId="1" fillId="14" borderId="10" xfId="0" applyFont="1" applyFill="1" applyBorder="1" applyAlignment="1">
      <alignment horizontal="left" vertical="top" wrapText="1"/>
    </xf>
    <xf numFmtId="0" fontId="1" fillId="14" borderId="1" xfId="0" applyFont="1" applyFill="1" applyBorder="1" applyAlignment="1">
      <alignment horizontal="right" vertical="top" wrapText="1"/>
    </xf>
    <xf numFmtId="0" fontId="1" fillId="14" borderId="1" xfId="0" applyFont="1" applyFill="1" applyBorder="1" applyAlignment="1">
      <alignment horizontal="left" vertical="top" wrapText="1"/>
    </xf>
    <xf numFmtId="0" fontId="1" fillId="14" borderId="1" xfId="0" applyFont="1" applyFill="1" applyBorder="1" applyAlignment="1">
      <alignment horizontal="center" vertical="top" wrapText="1"/>
    </xf>
    <xf numFmtId="0" fontId="1" fillId="14" borderId="11" xfId="0" applyFont="1" applyFill="1" applyBorder="1" applyAlignment="1">
      <alignment horizontal="right" vertical="top" wrapText="1"/>
    </xf>
    <xf numFmtId="0" fontId="5" fillId="8" borderId="10" xfId="0" applyFont="1" applyFill="1" applyBorder="1" applyAlignment="1">
      <alignment horizontal="left" vertical="top" wrapText="1"/>
    </xf>
    <xf numFmtId="0" fontId="5" fillId="8" borderId="1" xfId="0" applyFont="1" applyFill="1" applyBorder="1" applyAlignment="1">
      <alignment horizontal="left" vertical="top" wrapText="1"/>
    </xf>
    <xf numFmtId="0" fontId="5" fillId="8" borderId="1" xfId="0" applyFont="1" applyFill="1" applyBorder="1" applyAlignment="1">
      <alignment horizontal="center" vertical="top" wrapText="1"/>
    </xf>
    <xf numFmtId="0" fontId="5" fillId="8" borderId="1" xfId="0" applyFont="1" applyFill="1" applyBorder="1" applyAlignment="1">
      <alignment horizontal="right" vertical="top" wrapText="1"/>
    </xf>
    <xf numFmtId="4" fontId="5" fillId="8" borderId="1" xfId="0" applyNumberFormat="1" applyFont="1" applyFill="1" applyBorder="1" applyAlignment="1">
      <alignment horizontal="right" vertical="top" wrapText="1"/>
    </xf>
    <xf numFmtId="164" fontId="5" fillId="8" borderId="11" xfId="0" applyNumberFormat="1" applyFont="1" applyFill="1" applyBorder="1" applyAlignment="1">
      <alignment horizontal="right" vertical="top" wrapText="1"/>
    </xf>
    <xf numFmtId="0" fontId="15" fillId="15" borderId="10" xfId="0" applyFont="1" applyFill="1" applyBorder="1" applyAlignment="1">
      <alignment horizontal="left" vertical="top" wrapText="1"/>
    </xf>
    <xf numFmtId="0" fontId="15" fillId="15" borderId="1" xfId="0" applyFont="1" applyFill="1" applyBorder="1" applyAlignment="1">
      <alignment horizontal="left" vertical="top" wrapText="1"/>
    </xf>
    <xf numFmtId="0" fontId="15" fillId="15" borderId="1" xfId="0" applyFont="1" applyFill="1" applyBorder="1" applyAlignment="1">
      <alignment horizontal="center" vertical="top" wrapText="1"/>
    </xf>
    <xf numFmtId="0" fontId="15" fillId="15" borderId="1" xfId="0" applyFont="1" applyFill="1" applyBorder="1" applyAlignment="1">
      <alignment horizontal="right" vertical="top" wrapText="1"/>
    </xf>
    <xf numFmtId="4" fontId="15" fillId="15" borderId="1" xfId="0" applyNumberFormat="1" applyFont="1" applyFill="1" applyBorder="1" applyAlignment="1">
      <alignment horizontal="right" vertical="top" wrapText="1"/>
    </xf>
    <xf numFmtId="164" fontId="15" fillId="15" borderId="11" xfId="0" applyNumberFormat="1" applyFont="1" applyFill="1" applyBorder="1" applyAlignment="1">
      <alignment horizontal="right" vertical="top" wrapText="1"/>
    </xf>
    <xf numFmtId="0" fontId="13" fillId="14" borderId="8" xfId="0" applyFont="1" applyFill="1" applyBorder="1" applyAlignment="1">
      <alignment horizontal="center" vertical="top" wrapText="1"/>
    </xf>
    <xf numFmtId="0" fontId="13" fillId="14" borderId="0" xfId="0" applyFont="1" applyFill="1" applyAlignment="1">
      <alignment horizontal="center" vertical="top" wrapText="1"/>
    </xf>
    <xf numFmtId="0" fontId="13" fillId="14" borderId="9" xfId="0" applyFont="1" applyFill="1" applyBorder="1" applyAlignment="1">
      <alignment horizontal="center" vertical="top" wrapText="1"/>
    </xf>
    <xf numFmtId="0" fontId="8" fillId="14" borderId="0" xfId="0" applyFont="1" applyFill="1" applyAlignment="1">
      <alignment horizontal="right" vertical="top" wrapText="1"/>
    </xf>
    <xf numFmtId="0" fontId="13" fillId="14" borderId="0" xfId="0" applyFont="1" applyFill="1" applyAlignment="1">
      <alignment horizontal="left" vertical="top" wrapText="1"/>
    </xf>
    <xf numFmtId="0" fontId="8" fillId="14" borderId="9" xfId="0" applyFont="1" applyFill="1" applyBorder="1" applyAlignment="1">
      <alignment horizontal="right" vertical="top" wrapText="1"/>
    </xf>
    <xf numFmtId="0" fontId="8" fillId="14" borderId="13" xfId="0" applyFont="1" applyFill="1" applyBorder="1" applyAlignment="1">
      <alignment horizontal="right" vertical="top" wrapText="1"/>
    </xf>
    <xf numFmtId="0" fontId="13" fillId="14" borderId="13" xfId="0" applyFont="1" applyFill="1" applyBorder="1" applyAlignment="1">
      <alignment horizontal="left" vertical="top" wrapText="1"/>
    </xf>
    <xf numFmtId="0" fontId="8" fillId="14" borderId="0" xfId="0" applyFont="1" applyFill="1" applyAlignment="1">
      <alignment horizontal="center" vertical="top" wrapText="1"/>
    </xf>
    <xf numFmtId="0" fontId="5" fillId="8" borderId="11" xfId="0" applyFont="1" applyFill="1" applyBorder="1" applyAlignment="1">
      <alignment horizontal="right" vertical="top" wrapText="1"/>
    </xf>
    <xf numFmtId="0" fontId="15" fillId="15" borderId="11" xfId="0" applyFont="1" applyFill="1" applyBorder="1" applyAlignment="1">
      <alignment horizontal="right" vertical="top" wrapText="1"/>
    </xf>
    <xf numFmtId="0" fontId="13" fillId="14" borderId="8" xfId="0" applyFont="1" applyFill="1" applyBorder="1" applyAlignment="1">
      <alignment horizontal="left" vertical="top" wrapText="1"/>
    </xf>
    <xf numFmtId="0" fontId="18" fillId="0" borderId="0" xfId="1" applyFont="1"/>
    <xf numFmtId="0" fontId="19" fillId="17" borderId="0" xfId="1" applyFont="1" applyFill="1" applyAlignment="1">
      <alignment horizontal="center"/>
    </xf>
    <xf numFmtId="0" fontId="16" fillId="0" borderId="0" xfId="1"/>
    <xf numFmtId="0" fontId="22" fillId="0" borderId="0" xfId="1" applyFont="1" applyAlignment="1">
      <alignment horizontal="center"/>
    </xf>
    <xf numFmtId="0" fontId="18" fillId="0" borderId="0" xfId="1" applyFont="1" applyAlignment="1">
      <alignment wrapText="1"/>
    </xf>
    <xf numFmtId="0" fontId="20" fillId="18" borderId="16" xfId="1" applyFont="1" applyFill="1" applyBorder="1" applyAlignment="1">
      <alignment horizontal="left" wrapText="1"/>
    </xf>
    <xf numFmtId="0" fontId="20" fillId="18" borderId="0" xfId="1" applyFont="1" applyFill="1" applyAlignment="1">
      <alignment horizontal="left" wrapText="1"/>
    </xf>
    <xf numFmtId="0" fontId="20" fillId="18" borderId="17" xfId="1" applyFont="1" applyFill="1" applyBorder="1" applyAlignment="1">
      <alignment horizontal="left" wrapText="1"/>
    </xf>
    <xf numFmtId="0" fontId="20" fillId="16" borderId="16" xfId="1" applyFont="1" applyFill="1" applyBorder="1"/>
    <xf numFmtId="0" fontId="21" fillId="16" borderId="0" xfId="1" applyFont="1" applyFill="1" applyAlignment="1">
      <alignment horizontal="center"/>
    </xf>
    <xf numFmtId="0" fontId="21" fillId="16" borderId="0" xfId="1" applyFont="1" applyFill="1"/>
    <xf numFmtId="0" fontId="21" fillId="16" borderId="17" xfId="1" applyFont="1" applyFill="1" applyBorder="1"/>
    <xf numFmtId="0" fontId="21" fillId="16" borderId="18" xfId="1" applyFont="1" applyFill="1" applyBorder="1"/>
    <xf numFmtId="0" fontId="21" fillId="16" borderId="19" xfId="1" applyFont="1" applyFill="1" applyBorder="1"/>
    <xf numFmtId="0" fontId="21" fillId="0" borderId="19" xfId="1" applyFont="1" applyBorder="1"/>
    <xf numFmtId="0" fontId="21" fillId="16" borderId="20" xfId="1" applyFont="1" applyFill="1" applyBorder="1"/>
    <xf numFmtId="0" fontId="21" fillId="16" borderId="16" xfId="1" applyFont="1" applyFill="1" applyBorder="1"/>
    <xf numFmtId="0" fontId="21" fillId="0" borderId="0" xfId="1" applyFont="1"/>
    <xf numFmtId="0" fontId="22" fillId="0" borderId="0" xfId="1" applyFont="1" applyAlignment="1">
      <alignment horizontal="centerContinuous"/>
    </xf>
    <xf numFmtId="0" fontId="21" fillId="19" borderId="16" xfId="1" applyFont="1" applyFill="1" applyBorder="1"/>
    <xf numFmtId="0" fontId="21" fillId="19" borderId="0" xfId="1" applyFont="1" applyFill="1" applyAlignment="1">
      <alignment horizontal="center"/>
    </xf>
    <xf numFmtId="0" fontId="21" fillId="19" borderId="0" xfId="1" applyFont="1" applyFill="1" applyAlignment="1">
      <alignment horizontal="left"/>
    </xf>
    <xf numFmtId="0" fontId="21" fillId="19" borderId="0" xfId="1" applyFont="1" applyFill="1"/>
    <xf numFmtId="0" fontId="18" fillId="0" borderId="0" xfId="1" applyFont="1" applyAlignment="1">
      <alignment horizontal="center" vertical="center"/>
    </xf>
    <xf numFmtId="2" fontId="18" fillId="0" borderId="0" xfId="1" applyNumberFormat="1" applyFont="1"/>
    <xf numFmtId="0" fontId="18" fillId="0" borderId="0" xfId="1" applyFont="1" applyAlignment="1">
      <alignment horizontal="center"/>
    </xf>
    <xf numFmtId="0" fontId="23" fillId="0" borderId="21" xfId="1" applyFont="1" applyBorder="1" applyAlignment="1">
      <alignment horizontal="center"/>
    </xf>
    <xf numFmtId="0" fontId="24" fillId="0" borderId="23" xfId="1" applyFont="1" applyBorder="1" applyAlignment="1">
      <alignment horizontal="center"/>
    </xf>
    <xf numFmtId="0" fontId="23" fillId="0" borderId="25" xfId="1" applyFont="1" applyBorder="1" applyAlignment="1">
      <alignment horizontal="center"/>
    </xf>
    <xf numFmtId="0" fontId="23" fillId="0" borderId="23" xfId="1" applyFont="1" applyBorder="1" applyAlignment="1">
      <alignment horizontal="center"/>
    </xf>
    <xf numFmtId="0" fontId="24" fillId="0" borderId="0" xfId="1" applyFont="1" applyAlignment="1">
      <alignment horizontal="center"/>
    </xf>
    <xf numFmtId="2" fontId="18" fillId="20" borderId="0" xfId="1" applyNumberFormat="1" applyFont="1" applyFill="1"/>
    <xf numFmtId="12" fontId="18" fillId="0" borderId="0" xfId="1" applyNumberFormat="1" applyFont="1" applyAlignment="1">
      <alignment horizontal="center"/>
    </xf>
    <xf numFmtId="165" fontId="21" fillId="0" borderId="0" xfId="1" applyNumberFormat="1" applyFont="1" applyAlignment="1">
      <alignment horizontal="center"/>
    </xf>
    <xf numFmtId="0" fontId="21" fillId="0" borderId="8" xfId="1" applyFont="1" applyBorder="1" applyAlignment="1">
      <alignment horizontal="center"/>
    </xf>
    <xf numFmtId="0" fontId="21" fillId="0" borderId="0" xfId="1" applyFont="1" applyAlignment="1">
      <alignment horizontal="center"/>
    </xf>
    <xf numFmtId="166" fontId="21" fillId="0" borderId="0" xfId="1" applyNumberFormat="1" applyFont="1"/>
    <xf numFmtId="0" fontId="20" fillId="0" borderId="0" xfId="1" applyFont="1" applyAlignment="1">
      <alignment horizontal="center"/>
    </xf>
    <xf numFmtId="167" fontId="21" fillId="0" borderId="0" xfId="1" applyNumberFormat="1" applyFont="1"/>
    <xf numFmtId="167" fontId="21" fillId="0" borderId="9" xfId="1" applyNumberFormat="1" applyFont="1" applyBorder="1"/>
    <xf numFmtId="49" fontId="21" fillId="0" borderId="30" xfId="1" applyNumberFormat="1" applyFont="1" applyBorder="1" applyAlignment="1">
      <alignment horizontal="center"/>
    </xf>
    <xf numFmtId="165" fontId="21" fillId="0" borderId="23" xfId="1" applyNumberFormat="1" applyFont="1" applyBorder="1" applyAlignment="1">
      <alignment horizontal="center"/>
    </xf>
    <xf numFmtId="0" fontId="21" fillId="0" borderId="23" xfId="1" applyFont="1" applyBorder="1"/>
    <xf numFmtId="0" fontId="21" fillId="0" borderId="23" xfId="1" applyFont="1" applyBorder="1" applyAlignment="1">
      <alignment horizontal="center"/>
    </xf>
    <xf numFmtId="166" fontId="21" fillId="0" borderId="23" xfId="1" applyNumberFormat="1" applyFont="1" applyBorder="1"/>
    <xf numFmtId="0" fontId="20" fillId="0" borderId="23" xfId="1" applyFont="1" applyBorder="1" applyAlignment="1">
      <alignment horizontal="center"/>
    </xf>
    <xf numFmtId="167" fontId="21" fillId="0" borderId="23" xfId="1" applyNumberFormat="1" applyFont="1" applyBorder="1"/>
    <xf numFmtId="167" fontId="21" fillId="0" borderId="31" xfId="1" applyNumberFormat="1" applyFont="1" applyBorder="1"/>
    <xf numFmtId="165" fontId="18" fillId="0" borderId="0" xfId="1" applyNumberFormat="1" applyFont="1" applyAlignment="1">
      <alignment horizontal="center" vertical="center"/>
    </xf>
    <xf numFmtId="49" fontId="21" fillId="22" borderId="32" xfId="1" applyNumberFormat="1" applyFont="1" applyFill="1" applyBorder="1" applyAlignment="1">
      <alignment horizontal="center" wrapText="1"/>
    </xf>
    <xf numFmtId="165" fontId="21" fillId="22" borderId="19" xfId="1" applyNumberFormat="1" applyFont="1" applyFill="1" applyBorder="1" applyAlignment="1">
      <alignment horizontal="center"/>
    </xf>
    <xf numFmtId="0" fontId="21" fillId="22" borderId="19" xfId="1" applyFont="1" applyFill="1" applyBorder="1"/>
    <xf numFmtId="0" fontId="21" fillId="22" borderId="19" xfId="1" applyFont="1" applyFill="1" applyBorder="1" applyAlignment="1">
      <alignment horizontal="center"/>
    </xf>
    <xf numFmtId="166" fontId="21" fillId="22" borderId="19" xfId="1" applyNumberFormat="1" applyFont="1" applyFill="1" applyBorder="1"/>
    <xf numFmtId="0" fontId="20" fillId="22" borderId="19" xfId="1" applyFont="1" applyFill="1" applyBorder="1" applyAlignment="1">
      <alignment horizontal="center"/>
    </xf>
    <xf numFmtId="167" fontId="21" fillId="22" borderId="19" xfId="1" applyNumberFormat="1" applyFont="1" applyFill="1" applyBorder="1"/>
    <xf numFmtId="167" fontId="21" fillId="22" borderId="33" xfId="1" applyNumberFormat="1" applyFont="1" applyFill="1" applyBorder="1"/>
    <xf numFmtId="49" fontId="21" fillId="0" borderId="8" xfId="1" applyNumberFormat="1" applyFont="1" applyBorder="1" applyAlignment="1">
      <alignment horizontal="center"/>
    </xf>
    <xf numFmtId="49" fontId="21" fillId="23" borderId="8" xfId="1" applyNumberFormat="1" applyFont="1" applyFill="1" applyBorder="1" applyAlignment="1">
      <alignment horizontal="center"/>
    </xf>
    <xf numFmtId="165" fontId="21" fillId="23" borderId="0" xfId="1" applyNumberFormat="1" applyFont="1" applyFill="1" applyAlignment="1">
      <alignment horizontal="center"/>
    </xf>
    <xf numFmtId="0" fontId="21" fillId="23" borderId="0" xfId="1" applyFont="1" applyFill="1"/>
    <xf numFmtId="0" fontId="21" fillId="23" borderId="0" xfId="1" applyFont="1" applyFill="1" applyAlignment="1">
      <alignment horizontal="center"/>
    </xf>
    <xf numFmtId="166" fontId="21" fillId="23" borderId="0" xfId="1" applyNumberFormat="1" applyFont="1" applyFill="1"/>
    <xf numFmtId="0" fontId="20" fillId="23" borderId="0" xfId="1" applyFont="1" applyFill="1" applyAlignment="1">
      <alignment horizontal="center"/>
    </xf>
    <xf numFmtId="167" fontId="21" fillId="23" borderId="0" xfId="1" applyNumberFormat="1" applyFont="1" applyFill="1"/>
    <xf numFmtId="167" fontId="21" fillId="23" borderId="9" xfId="1" applyNumberFormat="1" applyFont="1" applyFill="1" applyBorder="1"/>
    <xf numFmtId="2" fontId="18" fillId="20" borderId="0" xfId="1" applyNumberFormat="1" applyFont="1" applyFill="1" applyAlignment="1">
      <alignment horizontal="center"/>
    </xf>
    <xf numFmtId="49" fontId="21" fillId="24" borderId="8" xfId="1" applyNumberFormat="1" applyFont="1" applyFill="1" applyBorder="1" applyAlignment="1">
      <alignment horizontal="center" wrapText="1"/>
    </xf>
    <xf numFmtId="165" fontId="21" fillId="24" borderId="0" xfId="1" applyNumberFormat="1" applyFont="1" applyFill="1" applyAlignment="1">
      <alignment horizontal="center"/>
    </xf>
    <xf numFmtId="0" fontId="21" fillId="24" borderId="0" xfId="1" applyFont="1" applyFill="1"/>
    <xf numFmtId="0" fontId="21" fillId="24" borderId="0" xfId="1" applyFont="1" applyFill="1" applyAlignment="1">
      <alignment horizontal="center"/>
    </xf>
    <xf numFmtId="166" fontId="21" fillId="24" borderId="0" xfId="1" applyNumberFormat="1" applyFont="1" applyFill="1"/>
    <xf numFmtId="0" fontId="20" fillId="24" borderId="0" xfId="1" applyFont="1" applyFill="1" applyAlignment="1">
      <alignment horizontal="center"/>
    </xf>
    <xf numFmtId="167" fontId="21" fillId="24" borderId="0" xfId="1" applyNumberFormat="1" applyFont="1" applyFill="1"/>
    <xf numFmtId="167" fontId="21" fillId="24" borderId="9" xfId="1" applyNumberFormat="1" applyFont="1" applyFill="1" applyBorder="1"/>
    <xf numFmtId="0" fontId="25" fillId="17" borderId="0" xfId="1" applyFont="1" applyFill="1" applyAlignment="1">
      <alignment horizontal="left" vertical="center"/>
    </xf>
    <xf numFmtId="0" fontId="25" fillId="17" borderId="0" xfId="1" applyFont="1" applyFill="1" applyAlignment="1">
      <alignment horizontal="center" vertical="center"/>
    </xf>
    <xf numFmtId="49" fontId="21" fillId="0" borderId="8" xfId="1" applyNumberFormat="1" applyFont="1" applyBorder="1" applyAlignment="1">
      <alignment horizontal="center" wrapText="1"/>
    </xf>
    <xf numFmtId="0" fontId="18" fillId="0" borderId="8" xfId="1" applyFont="1" applyBorder="1"/>
    <xf numFmtId="0" fontId="18" fillId="0" borderId="9" xfId="1" applyFont="1" applyBorder="1"/>
    <xf numFmtId="49" fontId="21" fillId="22" borderId="12" xfId="1" applyNumberFormat="1" applyFont="1" applyFill="1" applyBorder="1" applyAlignment="1">
      <alignment horizontal="center" wrapText="1"/>
    </xf>
    <xf numFmtId="165" fontId="21" fillId="22" borderId="13" xfId="1" applyNumberFormat="1" applyFont="1" applyFill="1" applyBorder="1" applyAlignment="1">
      <alignment horizontal="center"/>
    </xf>
    <xf numFmtId="0" fontId="21" fillId="22" borderId="13" xfId="1" applyFont="1" applyFill="1" applyBorder="1"/>
    <xf numFmtId="0" fontId="21" fillId="22" borderId="13" xfId="1" applyFont="1" applyFill="1" applyBorder="1" applyAlignment="1">
      <alignment horizontal="center"/>
    </xf>
    <xf numFmtId="166" fontId="21" fillId="22" borderId="13" xfId="1" applyNumberFormat="1" applyFont="1" applyFill="1" applyBorder="1"/>
    <xf numFmtId="0" fontId="20" fillId="22" borderId="13" xfId="1" applyFont="1" applyFill="1" applyBorder="1" applyAlignment="1">
      <alignment horizontal="center"/>
    </xf>
    <xf numFmtId="167" fontId="21" fillId="22" borderId="13" xfId="1" applyNumberFormat="1" applyFont="1" applyFill="1" applyBorder="1"/>
    <xf numFmtId="167" fontId="21" fillId="22" borderId="14" xfId="1" applyNumberFormat="1" applyFont="1" applyFill="1" applyBorder="1"/>
    <xf numFmtId="168" fontId="15" fillId="15" borderId="1" xfId="0" applyNumberFormat="1" applyFont="1" applyFill="1" applyBorder="1" applyAlignment="1">
      <alignment horizontal="right" vertical="top" wrapText="1"/>
    </xf>
    <xf numFmtId="4" fontId="15" fillId="15" borderId="11" xfId="0" applyNumberFormat="1" applyFont="1" applyFill="1" applyBorder="1" applyAlignment="1">
      <alignment horizontal="right" vertical="top" wrapText="1"/>
    </xf>
    <xf numFmtId="0" fontId="13" fillId="25" borderId="10" xfId="0" applyFont="1" applyFill="1" applyBorder="1" applyAlignment="1">
      <alignment horizontal="left" vertical="top" wrapText="1"/>
    </xf>
    <xf numFmtId="0" fontId="13" fillId="25" borderId="1" xfId="0" applyFont="1" applyFill="1" applyBorder="1" applyAlignment="1">
      <alignment horizontal="right" vertical="top" wrapText="1"/>
    </xf>
    <xf numFmtId="0" fontId="13" fillId="25" borderId="1" xfId="0" applyFont="1" applyFill="1" applyBorder="1" applyAlignment="1">
      <alignment horizontal="left" vertical="top" wrapText="1"/>
    </xf>
    <xf numFmtId="0" fontId="13" fillId="25" borderId="1" xfId="0" applyFont="1" applyFill="1" applyBorder="1" applyAlignment="1">
      <alignment horizontal="center" vertical="top" wrapText="1"/>
    </xf>
    <xf numFmtId="168" fontId="13" fillId="25" borderId="1" xfId="0" applyNumberFormat="1" applyFont="1" applyFill="1" applyBorder="1" applyAlignment="1">
      <alignment horizontal="right" vertical="top" wrapText="1"/>
    </xf>
    <xf numFmtId="4" fontId="13" fillId="25" borderId="1" xfId="0" applyNumberFormat="1" applyFont="1" applyFill="1" applyBorder="1" applyAlignment="1">
      <alignment horizontal="right" vertical="top" wrapText="1"/>
    </xf>
    <xf numFmtId="4" fontId="13" fillId="25" borderId="11" xfId="0" applyNumberFormat="1" applyFont="1" applyFill="1" applyBorder="1" applyAlignment="1">
      <alignment horizontal="right" vertical="top" wrapText="1"/>
    </xf>
    <xf numFmtId="0" fontId="13" fillId="26" borderId="10" xfId="0" applyFont="1" applyFill="1" applyBorder="1" applyAlignment="1">
      <alignment horizontal="left" vertical="top" wrapText="1"/>
    </xf>
    <xf numFmtId="0" fontId="13" fillId="26" borderId="1" xfId="0" applyFont="1" applyFill="1" applyBorder="1" applyAlignment="1">
      <alignment horizontal="right" vertical="top" wrapText="1"/>
    </xf>
    <xf numFmtId="0" fontId="13" fillId="26" borderId="1" xfId="0" applyFont="1" applyFill="1" applyBorder="1" applyAlignment="1">
      <alignment horizontal="left" vertical="top" wrapText="1"/>
    </xf>
    <xf numFmtId="0" fontId="13" fillId="26" borderId="1" xfId="0" applyFont="1" applyFill="1" applyBorder="1" applyAlignment="1">
      <alignment horizontal="center" vertical="top" wrapText="1"/>
    </xf>
    <xf numFmtId="168" fontId="13" fillId="26" borderId="1" xfId="0" applyNumberFormat="1" applyFont="1" applyFill="1" applyBorder="1" applyAlignment="1">
      <alignment horizontal="right" vertical="top" wrapText="1"/>
    </xf>
    <xf numFmtId="4" fontId="13" fillId="26" borderId="1" xfId="0" applyNumberFormat="1" applyFont="1" applyFill="1" applyBorder="1" applyAlignment="1">
      <alignment horizontal="right" vertical="top" wrapText="1"/>
    </xf>
    <xf numFmtId="4" fontId="13" fillId="26" borderId="11" xfId="0" applyNumberFormat="1" applyFont="1" applyFill="1" applyBorder="1" applyAlignment="1">
      <alignment horizontal="right" vertical="top" wrapText="1"/>
    </xf>
    <xf numFmtId="0" fontId="13" fillId="14" borderId="8" xfId="0" applyFont="1" applyFill="1" applyBorder="1" applyAlignment="1">
      <alignment horizontal="right" vertical="top" wrapText="1"/>
    </xf>
    <xf numFmtId="0" fontId="13" fillId="14" borderId="0" xfId="0" applyFont="1" applyFill="1" applyAlignment="1">
      <alignment horizontal="right" vertical="top" wrapText="1"/>
    </xf>
    <xf numFmtId="4" fontId="13" fillId="14" borderId="0" xfId="0" applyNumberFormat="1" applyFont="1" applyFill="1" applyAlignment="1">
      <alignment horizontal="right" vertical="top" wrapText="1"/>
    </xf>
    <xf numFmtId="4" fontId="13" fillId="14" borderId="9" xfId="0" applyNumberFormat="1" applyFont="1" applyFill="1" applyBorder="1" applyAlignment="1">
      <alignment horizontal="right" vertical="top" wrapText="1"/>
    </xf>
    <xf numFmtId="0" fontId="15" fillId="15" borderId="36" xfId="0" applyFont="1" applyFill="1" applyBorder="1" applyAlignment="1">
      <alignment horizontal="left" vertical="top" wrapText="1"/>
    </xf>
    <xf numFmtId="0" fontId="15" fillId="15" borderId="37" xfId="0" applyFont="1" applyFill="1" applyBorder="1" applyAlignment="1">
      <alignment horizontal="left" vertical="top" wrapText="1"/>
    </xf>
    <xf numFmtId="0" fontId="15" fillId="15" borderId="38" xfId="0" applyFont="1" applyFill="1" applyBorder="1" applyAlignment="1">
      <alignment horizontal="left" vertical="top" wrapText="1"/>
    </xf>
    <xf numFmtId="169" fontId="13" fillId="26" borderId="1" xfId="0" applyNumberFormat="1" applyFont="1" applyFill="1" applyBorder="1" applyAlignment="1">
      <alignment horizontal="right" vertical="top" wrapText="1"/>
    </xf>
    <xf numFmtId="169" fontId="13" fillId="26" borderId="11" xfId="0" applyNumberFormat="1" applyFont="1" applyFill="1" applyBorder="1" applyAlignment="1">
      <alignment horizontal="right" vertical="top" wrapText="1"/>
    </xf>
    <xf numFmtId="169" fontId="13" fillId="25" borderId="11" xfId="0" applyNumberFormat="1" applyFont="1" applyFill="1" applyBorder="1" applyAlignment="1">
      <alignment horizontal="right" vertical="top" wrapText="1"/>
    </xf>
    <xf numFmtId="0" fontId="15" fillId="8" borderId="39" xfId="0" applyFont="1" applyFill="1" applyBorder="1" applyAlignment="1">
      <alignment horizontal="right" vertical="top" wrapText="1"/>
    </xf>
    <xf numFmtId="0" fontId="15" fillId="8" borderId="40" xfId="0" applyFont="1" applyFill="1" applyBorder="1" applyAlignment="1">
      <alignment horizontal="right" vertical="top" wrapText="1"/>
    </xf>
    <xf numFmtId="0" fontId="8" fillId="14" borderId="41" xfId="0" applyFont="1" applyFill="1" applyBorder="1" applyAlignment="1">
      <alignment horizontal="right" vertical="top" wrapText="1"/>
    </xf>
    <xf numFmtId="0" fontId="8" fillId="14" borderId="42" xfId="0" applyFont="1" applyFill="1" applyBorder="1" applyAlignment="1">
      <alignment horizontal="right" vertical="top" wrapText="1"/>
    </xf>
    <xf numFmtId="0" fontId="8" fillId="14" borderId="22" xfId="0" applyFont="1" applyFill="1" applyBorder="1" applyAlignment="1">
      <alignment horizontal="left" vertical="top" wrapText="1"/>
    </xf>
    <xf numFmtId="0" fontId="8" fillId="14" borderId="44" xfId="0" applyFont="1" applyFill="1" applyBorder="1" applyAlignment="1">
      <alignment horizontal="right" vertical="top" wrapText="1"/>
    </xf>
    <xf numFmtId="0" fontId="8" fillId="14" borderId="45" xfId="0" applyFont="1" applyFill="1" applyBorder="1" applyAlignment="1">
      <alignment horizontal="right" vertical="top" wrapText="1"/>
    </xf>
    <xf numFmtId="0" fontId="8" fillId="14" borderId="47" xfId="0" applyFont="1" applyFill="1" applyBorder="1" applyAlignment="1">
      <alignment horizontal="left" vertical="top" wrapText="1"/>
    </xf>
    <xf numFmtId="0" fontId="8" fillId="14" borderId="48" xfId="0" applyFont="1" applyFill="1" applyBorder="1" applyAlignment="1">
      <alignment horizontal="right" vertical="top" wrapText="1"/>
    </xf>
    <xf numFmtId="0" fontId="8" fillId="14" borderId="49" xfId="0" applyFont="1" applyFill="1" applyBorder="1" applyAlignment="1">
      <alignment horizontal="right" vertical="top" wrapText="1"/>
    </xf>
    <xf numFmtId="0" fontId="21" fillId="0" borderId="0" xfId="2"/>
    <xf numFmtId="0" fontId="27" fillId="0" borderId="0" xfId="2" applyFont="1" applyAlignment="1">
      <alignment horizontal="center" wrapText="1"/>
    </xf>
    <xf numFmtId="0" fontId="28" fillId="0" borderId="51" xfId="2" applyFont="1" applyBorder="1" applyAlignment="1">
      <alignment horizontal="center" vertical="top" wrapText="1"/>
    </xf>
    <xf numFmtId="0" fontId="29" fillId="0" borderId="14" xfId="2" applyFont="1" applyBorder="1" applyAlignment="1">
      <alignment horizontal="center" vertical="top" wrapText="1"/>
    </xf>
    <xf numFmtId="0" fontId="29" fillId="0" borderId="51" xfId="2" applyFont="1" applyBorder="1" applyAlignment="1">
      <alignment vertical="top" wrapText="1"/>
    </xf>
    <xf numFmtId="2" fontId="29" fillId="0" borderId="14" xfId="2" applyNumberFormat="1" applyFont="1" applyBorder="1" applyAlignment="1">
      <alignment horizontal="center" vertical="top" wrapText="1"/>
    </xf>
    <xf numFmtId="0" fontId="30" fillId="0" borderId="0" xfId="2" applyFont="1"/>
    <xf numFmtId="0" fontId="32" fillId="27" borderId="21" xfId="2" applyFont="1" applyFill="1" applyBorder="1" applyAlignment="1">
      <alignment horizontal="center" wrapText="1"/>
    </xf>
    <xf numFmtId="2" fontId="30" fillId="0" borderId="54" xfId="2" applyNumberFormat="1" applyFont="1" applyBorder="1" applyAlignment="1">
      <alignment wrapText="1"/>
    </xf>
    <xf numFmtId="2" fontId="30" fillId="0" borderId="53" xfId="2" applyNumberFormat="1" applyFont="1" applyBorder="1" applyAlignment="1">
      <alignment wrapText="1"/>
    </xf>
    <xf numFmtId="2" fontId="32" fillId="0" borderId="53" xfId="2" applyNumberFormat="1" applyFont="1" applyBorder="1" applyAlignment="1">
      <alignment wrapText="1"/>
    </xf>
    <xf numFmtId="2" fontId="32" fillId="0" borderId="55" xfId="2" applyNumberFormat="1" applyFont="1" applyBorder="1" applyAlignment="1">
      <alignment wrapText="1"/>
    </xf>
    <xf numFmtId="0" fontId="30" fillId="0" borderId="0" xfId="2" applyFont="1" applyAlignment="1">
      <alignment horizontal="left"/>
    </xf>
    <xf numFmtId="0" fontId="34" fillId="29" borderId="0" xfId="2" applyFont="1" applyFill="1"/>
    <xf numFmtId="0" fontId="34" fillId="29" borderId="0" xfId="2" applyFont="1" applyFill="1" applyAlignment="1">
      <alignment wrapText="1"/>
    </xf>
    <xf numFmtId="0" fontId="29" fillId="0" borderId="0" xfId="2" applyFont="1" applyAlignment="1">
      <alignment horizontal="left" wrapText="1"/>
    </xf>
    <xf numFmtId="0" fontId="29" fillId="0" borderId="0" xfId="2" applyFont="1" applyAlignment="1">
      <alignment horizontal="justify"/>
    </xf>
    <xf numFmtId="10" fontId="29" fillId="0" borderId="14" xfId="2" applyNumberFormat="1" applyFont="1" applyBorder="1" applyAlignment="1">
      <alignment horizontal="center" vertical="top" wrapText="1"/>
    </xf>
    <xf numFmtId="0" fontId="35" fillId="0" borderId="0" xfId="2" applyFont="1" applyAlignment="1">
      <alignment horizontal="left" wrapText="1"/>
    </xf>
    <xf numFmtId="0" fontId="28" fillId="29" borderId="56" xfId="2" applyFont="1" applyFill="1" applyBorder="1" applyAlignment="1">
      <alignment wrapText="1"/>
    </xf>
    <xf numFmtId="2" fontId="32" fillId="0" borderId="57" xfId="2" applyNumberFormat="1" applyFont="1" applyBorder="1" applyAlignment="1">
      <alignment wrapText="1"/>
    </xf>
    <xf numFmtId="2" fontId="32" fillId="0" borderId="58" xfId="2" applyNumberFormat="1" applyFont="1" applyBorder="1" applyAlignment="1">
      <alignment wrapText="1"/>
    </xf>
    <xf numFmtId="0" fontId="27" fillId="0" borderId="59" xfId="2" applyFont="1" applyBorder="1"/>
    <xf numFmtId="2" fontId="38" fillId="0" borderId="60" xfId="2" applyNumberFormat="1" applyFont="1" applyBorder="1"/>
    <xf numFmtId="2" fontId="38" fillId="0" borderId="49" xfId="2" applyNumberFormat="1" applyFont="1" applyBorder="1"/>
    <xf numFmtId="0" fontId="27" fillId="0" borderId="8" xfId="2" applyFont="1" applyBorder="1" applyAlignment="1">
      <alignment horizontal="center" wrapText="1"/>
    </xf>
    <xf numFmtId="0" fontId="27" fillId="0" borderId="9" xfId="2" applyFont="1" applyBorder="1" applyAlignment="1">
      <alignment horizontal="center" wrapText="1"/>
    </xf>
    <xf numFmtId="0" fontId="30" fillId="0" borderId="9" xfId="2" applyFont="1" applyBorder="1"/>
    <xf numFmtId="0" fontId="30" fillId="0" borderId="63" xfId="2" applyFont="1" applyBorder="1" applyAlignment="1">
      <alignment wrapText="1"/>
    </xf>
    <xf numFmtId="2" fontId="30" fillId="28" borderId="64" xfId="2" applyNumberFormat="1" applyFont="1" applyFill="1" applyBorder="1" applyAlignment="1" applyProtection="1">
      <alignment wrapText="1"/>
      <protection locked="0"/>
    </xf>
    <xf numFmtId="2" fontId="30" fillId="28" borderId="65" xfId="2" applyNumberFormat="1" applyFont="1" applyFill="1" applyBorder="1" applyAlignment="1" applyProtection="1">
      <alignment wrapText="1"/>
      <protection locked="0"/>
    </xf>
    <xf numFmtId="0" fontId="32" fillId="0" borderId="63" xfId="2" applyFont="1" applyBorder="1" applyAlignment="1">
      <alignment wrapText="1"/>
    </xf>
    <xf numFmtId="2" fontId="32" fillId="0" borderId="65" xfId="2" applyNumberFormat="1" applyFont="1" applyBorder="1" applyAlignment="1">
      <alignment wrapText="1"/>
    </xf>
    <xf numFmtId="0" fontId="32" fillId="0" borderId="66" xfId="2" applyFont="1" applyBorder="1" applyAlignment="1">
      <alignment wrapText="1"/>
    </xf>
    <xf numFmtId="2" fontId="32" fillId="0" borderId="67" xfId="2" applyNumberFormat="1" applyFont="1" applyBorder="1" applyAlignment="1">
      <alignment wrapText="1"/>
    </xf>
    <xf numFmtId="0" fontId="30" fillId="0" borderId="8" xfId="2" applyFont="1" applyBorder="1"/>
    <xf numFmtId="0" fontId="30" fillId="0" borderId="8" xfId="2" applyFont="1" applyBorder="1" applyAlignment="1">
      <alignment horizontal="justify"/>
    </xf>
    <xf numFmtId="0" fontId="30" fillId="0" borderId="14" xfId="2" applyFont="1" applyBorder="1"/>
    <xf numFmtId="0" fontId="20" fillId="21" borderId="34" xfId="1" applyFont="1" applyFill="1" applyBorder="1" applyAlignment="1">
      <alignment horizontal="center"/>
    </xf>
    <xf numFmtId="0" fontId="20" fillId="21" borderId="15" xfId="1" applyFont="1" applyFill="1" applyBorder="1" applyAlignment="1">
      <alignment horizontal="center"/>
    </xf>
    <xf numFmtId="0" fontId="20" fillId="21" borderId="35" xfId="1" applyFont="1" applyFill="1" applyBorder="1" applyAlignment="1">
      <alignment horizontal="center"/>
    </xf>
    <xf numFmtId="0" fontId="21" fillId="0" borderId="8" xfId="1" applyFont="1" applyBorder="1" applyAlignment="1">
      <alignment horizontal="center" wrapText="1"/>
    </xf>
    <xf numFmtId="0" fontId="21" fillId="0" borderId="0" xfId="1" applyFont="1" applyAlignment="1">
      <alignment horizontal="center" wrapText="1"/>
    </xf>
    <xf numFmtId="0" fontId="21" fillId="0" borderId="9" xfId="1" applyFont="1" applyBorder="1" applyAlignment="1">
      <alignment horizontal="center" wrapText="1"/>
    </xf>
    <xf numFmtId="0" fontId="23" fillId="0" borderId="22" xfId="1" applyFont="1" applyBorder="1" applyAlignment="1">
      <alignment horizontal="center" vertical="center" wrapText="1"/>
    </xf>
    <xf numFmtId="0" fontId="23" fillId="0" borderId="23" xfId="1" applyFont="1" applyBorder="1" applyAlignment="1">
      <alignment horizontal="center" vertical="center" wrapText="1"/>
    </xf>
    <xf numFmtId="0" fontId="23" fillId="0" borderId="24" xfId="1" applyFont="1" applyBorder="1" applyAlignment="1">
      <alignment horizontal="center" vertical="center" wrapText="1"/>
    </xf>
    <xf numFmtId="0" fontId="23" fillId="0" borderId="26" xfId="1" applyFont="1" applyBorder="1" applyAlignment="1">
      <alignment horizontal="center" vertical="center" wrapText="1"/>
    </xf>
    <xf numFmtId="0" fontId="20" fillId="21" borderId="27" xfId="1" applyFont="1" applyFill="1" applyBorder="1" applyAlignment="1">
      <alignment horizontal="center"/>
    </xf>
    <xf numFmtId="0" fontId="20" fillId="21" borderId="28" xfId="1" applyFont="1" applyFill="1" applyBorder="1" applyAlignment="1">
      <alignment horizontal="center"/>
    </xf>
    <xf numFmtId="0" fontId="20" fillId="21" borderId="29" xfId="1" applyFont="1" applyFill="1" applyBorder="1" applyAlignment="1">
      <alignment horizontal="center"/>
    </xf>
    <xf numFmtId="0" fontId="17" fillId="16" borderId="15" xfId="1" applyFont="1" applyFill="1" applyBorder="1" applyAlignment="1">
      <alignment horizontal="center"/>
    </xf>
    <xf numFmtId="0" fontId="19" fillId="17" borderId="0" xfId="1" applyFont="1" applyFill="1" applyAlignment="1">
      <alignment horizontal="center" wrapText="1"/>
    </xf>
    <xf numFmtId="0" fontId="20" fillId="0" borderId="15" xfId="1" applyFont="1" applyBorder="1" applyAlignment="1">
      <alignment horizontal="left" wrapText="1"/>
    </xf>
    <xf numFmtId="0" fontId="21" fillId="16" borderId="19" xfId="1" applyFont="1" applyFill="1" applyBorder="1" applyAlignment="1">
      <alignment horizontal="left"/>
    </xf>
    <xf numFmtId="0" fontId="3" fillId="4" borderId="2" xfId="0" applyFont="1" applyFill="1" applyBorder="1" applyAlignment="1">
      <alignment horizontal="left" vertical="top" wrapText="1"/>
    </xf>
    <xf numFmtId="0" fontId="3" fillId="4" borderId="3" xfId="0" applyFont="1" applyFill="1" applyBorder="1" applyAlignment="1">
      <alignment horizontal="left" vertical="top" wrapText="1"/>
    </xf>
    <xf numFmtId="0" fontId="3" fillId="4" borderId="4"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7" xfId="0" applyFont="1" applyFill="1" applyBorder="1" applyAlignment="1">
      <alignment horizontal="left" vertical="top" wrapText="1"/>
    </xf>
    <xf numFmtId="0" fontId="9" fillId="9" borderId="0" xfId="0" applyFont="1" applyFill="1" applyAlignment="1">
      <alignment horizontal="left" vertical="top" wrapText="1"/>
    </xf>
    <xf numFmtId="0" fontId="8" fillId="9" borderId="0" xfId="0" applyFont="1" applyFill="1" applyAlignment="1">
      <alignment horizontal="left" vertical="top" wrapText="1"/>
    </xf>
    <xf numFmtId="0" fontId="9" fillId="9" borderId="9" xfId="0" applyFont="1" applyFill="1" applyBorder="1" applyAlignment="1">
      <alignment horizontal="left" vertical="top" wrapText="1"/>
    </xf>
    <xf numFmtId="0" fontId="2" fillId="3" borderId="8" xfId="0" applyFont="1" applyFill="1" applyBorder="1" applyAlignment="1">
      <alignment horizontal="center" wrapText="1"/>
    </xf>
    <xf numFmtId="0" fontId="0" fillId="0" borderId="0" xfId="0"/>
    <xf numFmtId="0" fontId="0" fillId="0" borderId="9" xfId="0" applyBorder="1"/>
    <xf numFmtId="0" fontId="5" fillId="6" borderId="2" xfId="0" applyFont="1" applyFill="1" applyBorder="1" applyAlignment="1">
      <alignment horizontal="center" vertical="top" wrapText="1"/>
    </xf>
    <xf numFmtId="0" fontId="5" fillId="6" borderId="3" xfId="0" applyFont="1" applyFill="1" applyBorder="1" applyAlignment="1">
      <alignment horizontal="center" vertical="top" wrapText="1"/>
    </xf>
    <xf numFmtId="0" fontId="5" fillId="6" borderId="4" xfId="0" applyFont="1" applyFill="1" applyBorder="1" applyAlignment="1">
      <alignment horizontal="center" vertical="top" wrapText="1"/>
    </xf>
    <xf numFmtId="0" fontId="11" fillId="11" borderId="0" xfId="0" applyFont="1" applyFill="1" applyAlignment="1">
      <alignment horizontal="right" vertical="top" wrapText="1"/>
    </xf>
    <xf numFmtId="4" fontId="12" fillId="12" borderId="0" xfId="0" applyNumberFormat="1" applyFont="1" applyFill="1" applyAlignment="1">
      <alignment horizontal="right" vertical="top" wrapText="1"/>
    </xf>
    <xf numFmtId="0" fontId="11" fillId="11" borderId="9" xfId="0" applyFont="1" applyFill="1" applyBorder="1" applyAlignment="1">
      <alignment horizontal="right" vertical="top" wrapText="1"/>
    </xf>
    <xf numFmtId="0" fontId="9" fillId="9" borderId="13" xfId="0" applyFont="1" applyFill="1" applyBorder="1" applyAlignment="1">
      <alignment horizontal="left" vertical="top" wrapText="1"/>
    </xf>
    <xf numFmtId="0" fontId="11" fillId="11" borderId="13" xfId="0" applyFont="1" applyFill="1" applyBorder="1" applyAlignment="1">
      <alignment horizontal="right" vertical="top" wrapText="1"/>
    </xf>
    <xf numFmtId="0" fontId="13" fillId="14" borderId="0" xfId="0" applyFont="1" applyFill="1" applyAlignment="1">
      <alignment horizontal="center" vertical="top" wrapText="1"/>
    </xf>
    <xf numFmtId="0" fontId="8" fillId="14" borderId="8" xfId="0" applyFont="1" applyFill="1" applyBorder="1" applyAlignment="1">
      <alignment horizontal="right" vertical="top" wrapText="1"/>
    </xf>
    <xf numFmtId="0" fontId="8" fillId="14" borderId="0" xfId="0" applyFont="1" applyFill="1" applyAlignment="1">
      <alignment horizontal="right" vertical="top" wrapText="1"/>
    </xf>
    <xf numFmtId="0" fontId="8" fillId="14" borderId="0" xfId="0" applyFont="1" applyFill="1" applyAlignment="1">
      <alignment horizontal="left" vertical="top" wrapText="1"/>
    </xf>
    <xf numFmtId="4" fontId="8" fillId="14" borderId="0" xfId="0" applyNumberFormat="1" applyFont="1" applyFill="1" applyAlignment="1">
      <alignment horizontal="right" vertical="top" wrapText="1"/>
    </xf>
    <xf numFmtId="0" fontId="8" fillId="14" borderId="9" xfId="0" applyFont="1" applyFill="1" applyBorder="1" applyAlignment="1">
      <alignment horizontal="right" vertical="top" wrapText="1"/>
    </xf>
    <xf numFmtId="0" fontId="8" fillId="14" borderId="12" xfId="0" applyFont="1" applyFill="1" applyBorder="1" applyAlignment="1">
      <alignment horizontal="right" vertical="top" wrapText="1"/>
    </xf>
    <xf numFmtId="0" fontId="8" fillId="14" borderId="13" xfId="0" applyFont="1" applyFill="1" applyBorder="1" applyAlignment="1">
      <alignment horizontal="right" vertical="top" wrapText="1"/>
    </xf>
    <xf numFmtId="0" fontId="8" fillId="14" borderId="13" xfId="0" applyFont="1" applyFill="1" applyBorder="1" applyAlignment="1">
      <alignment horizontal="left" vertical="top" wrapText="1"/>
    </xf>
    <xf numFmtId="4" fontId="8" fillId="14" borderId="13" xfId="0" applyNumberFormat="1" applyFont="1" applyFill="1" applyBorder="1" applyAlignment="1">
      <alignment horizontal="right" vertical="top" wrapText="1"/>
    </xf>
    <xf numFmtId="0" fontId="8" fillId="14" borderId="14" xfId="0" applyFont="1" applyFill="1" applyBorder="1" applyAlignment="1">
      <alignment horizontal="right" vertical="top" wrapText="1"/>
    </xf>
    <xf numFmtId="0" fontId="1" fillId="14" borderId="6" xfId="0" applyFont="1" applyFill="1" applyBorder="1" applyAlignment="1">
      <alignment horizontal="left" vertical="top" wrapText="1"/>
    </xf>
    <xf numFmtId="0" fontId="1" fillId="14" borderId="8" xfId="0" applyFont="1" applyFill="1" applyBorder="1" applyAlignment="1">
      <alignment horizontal="center" wrapText="1"/>
    </xf>
    <xf numFmtId="0" fontId="13" fillId="14" borderId="8" xfId="0" applyFont="1" applyFill="1" applyBorder="1" applyAlignment="1">
      <alignment horizontal="left" vertical="top" wrapText="1"/>
    </xf>
    <xf numFmtId="0" fontId="13" fillId="14" borderId="0" xfId="0" applyFont="1" applyFill="1" applyAlignment="1">
      <alignment horizontal="left" vertical="top" wrapText="1"/>
    </xf>
    <xf numFmtId="0" fontId="13" fillId="14" borderId="9" xfId="0" applyFont="1" applyFill="1" applyBorder="1" applyAlignment="1">
      <alignment horizontal="left" vertical="top" wrapText="1"/>
    </xf>
    <xf numFmtId="0" fontId="13" fillId="14" borderId="12" xfId="0" applyFont="1" applyFill="1" applyBorder="1" applyAlignment="1">
      <alignment horizontal="left" vertical="top" wrapText="1"/>
    </xf>
    <xf numFmtId="0" fontId="13" fillId="14" borderId="13" xfId="0" applyFont="1" applyFill="1" applyBorder="1" applyAlignment="1">
      <alignment horizontal="left" vertical="top" wrapText="1"/>
    </xf>
    <xf numFmtId="0" fontId="13" fillId="14" borderId="14" xfId="0" applyFont="1" applyFill="1" applyBorder="1" applyAlignment="1">
      <alignment horizontal="left" vertical="top" wrapText="1"/>
    </xf>
    <xf numFmtId="0" fontId="8" fillId="14" borderId="8" xfId="0" applyFont="1" applyFill="1" applyBorder="1" applyAlignment="1">
      <alignment horizontal="center" vertical="top" wrapText="1"/>
    </xf>
    <xf numFmtId="0" fontId="8" fillId="14" borderId="0" xfId="0" applyFont="1" applyFill="1" applyAlignment="1">
      <alignment horizontal="center" vertical="top" wrapText="1"/>
    </xf>
    <xf numFmtId="0" fontId="8" fillId="14" borderId="9" xfId="0" applyFont="1" applyFill="1" applyBorder="1" applyAlignment="1">
      <alignment horizontal="center" vertical="top" wrapText="1"/>
    </xf>
    <xf numFmtId="0" fontId="13" fillId="14" borderId="0" xfId="0" applyFont="1" applyFill="1" applyAlignment="1">
      <alignment horizontal="right" vertical="top" wrapText="1"/>
    </xf>
    <xf numFmtId="0" fontId="13" fillId="25" borderId="1" xfId="0" applyFont="1" applyFill="1" applyBorder="1" applyAlignment="1">
      <alignment horizontal="left" vertical="top" wrapText="1"/>
    </xf>
    <xf numFmtId="0" fontId="13" fillId="26" borderId="1" xfId="0" applyFont="1" applyFill="1" applyBorder="1" applyAlignment="1">
      <alignment horizontal="left" vertical="top" wrapText="1"/>
    </xf>
    <xf numFmtId="0" fontId="1" fillId="14" borderId="1" xfId="0" applyFont="1" applyFill="1" applyBorder="1" applyAlignment="1">
      <alignment horizontal="left" vertical="top" wrapText="1"/>
    </xf>
    <xf numFmtId="0" fontId="15" fillId="15" borderId="1" xfId="0" applyFont="1" applyFill="1" applyBorder="1" applyAlignment="1">
      <alignment horizontal="left" vertical="top" wrapText="1"/>
    </xf>
    <xf numFmtId="0" fontId="1" fillId="14" borderId="10" xfId="0" applyFont="1" applyFill="1" applyBorder="1" applyAlignment="1">
      <alignment horizontal="center" vertical="center" wrapText="1"/>
    </xf>
    <xf numFmtId="0" fontId="1" fillId="14" borderId="1" xfId="0" applyFont="1" applyFill="1" applyBorder="1" applyAlignment="1">
      <alignment horizontal="right" vertical="top" wrapText="1"/>
    </xf>
    <xf numFmtId="0" fontId="1" fillId="14" borderId="11" xfId="0" applyFont="1" applyFill="1" applyBorder="1" applyAlignment="1">
      <alignment horizontal="right" vertical="top" wrapText="1"/>
    </xf>
    <xf numFmtId="0" fontId="8" fillId="14" borderId="8" xfId="0" applyFont="1" applyFill="1" applyBorder="1" applyAlignment="1">
      <alignment horizontal="left" vertical="top" wrapText="1"/>
    </xf>
    <xf numFmtId="0" fontId="8" fillId="14" borderId="9" xfId="0" applyFont="1" applyFill="1" applyBorder="1" applyAlignment="1">
      <alignment horizontal="left" vertical="top" wrapText="1"/>
    </xf>
    <xf numFmtId="169" fontId="13" fillId="26" borderId="1" xfId="0" applyNumberFormat="1" applyFont="1" applyFill="1" applyBorder="1" applyAlignment="1">
      <alignment horizontal="right" vertical="top" wrapText="1"/>
    </xf>
    <xf numFmtId="0" fontId="1" fillId="14" borderId="1" xfId="0" applyFont="1" applyFill="1" applyBorder="1" applyAlignment="1">
      <alignment horizontal="center" vertical="top" wrapText="1"/>
    </xf>
    <xf numFmtId="0" fontId="1" fillId="14" borderId="10" xfId="0" applyFont="1" applyFill="1" applyBorder="1" applyAlignment="1">
      <alignment horizontal="left" vertical="top" wrapText="1"/>
    </xf>
    <xf numFmtId="0" fontId="1" fillId="14" borderId="10" xfId="0" applyFont="1" applyFill="1" applyBorder="1" applyAlignment="1">
      <alignment horizontal="right" vertical="top" wrapText="1"/>
    </xf>
    <xf numFmtId="0" fontId="1" fillId="14" borderId="6" xfId="0" applyFont="1" applyFill="1" applyBorder="1" applyAlignment="1">
      <alignment horizontal="center" vertical="top" wrapText="1"/>
    </xf>
    <xf numFmtId="0" fontId="1" fillId="14" borderId="7" xfId="0" applyFont="1" applyFill="1" applyBorder="1" applyAlignment="1">
      <alignment horizontal="center" vertical="top" wrapText="1"/>
    </xf>
    <xf numFmtId="0" fontId="8" fillId="14" borderId="0" xfId="0" applyFont="1" applyFill="1" applyAlignment="1">
      <alignment horizontal="left" vertical="center" wrapText="1"/>
    </xf>
    <xf numFmtId="0" fontId="8" fillId="14" borderId="43" xfId="0" applyFont="1" applyFill="1" applyBorder="1" applyAlignment="1">
      <alignment horizontal="left" vertical="top" wrapText="1"/>
    </xf>
    <xf numFmtId="0" fontId="8" fillId="14" borderId="22" xfId="0" applyFont="1" applyFill="1" applyBorder="1" applyAlignment="1">
      <alignment horizontal="left" vertical="top" wrapText="1"/>
    </xf>
    <xf numFmtId="0" fontId="8" fillId="14" borderId="46" xfId="0" applyFont="1" applyFill="1" applyBorder="1" applyAlignment="1">
      <alignment horizontal="left" vertical="top" wrapText="1"/>
    </xf>
    <xf numFmtId="0" fontId="8" fillId="14" borderId="47" xfId="0" applyFont="1" applyFill="1" applyBorder="1" applyAlignment="1">
      <alignment horizontal="left" vertical="top" wrapText="1"/>
    </xf>
    <xf numFmtId="0" fontId="1" fillId="14" borderId="7" xfId="0" applyFont="1" applyFill="1" applyBorder="1" applyAlignment="1">
      <alignment horizontal="left" vertical="top" wrapText="1"/>
    </xf>
    <xf numFmtId="0" fontId="29" fillId="0" borderId="0" xfId="2" applyFont="1" applyAlignment="1">
      <alignment horizontal="left" wrapText="1"/>
    </xf>
    <xf numFmtId="0" fontId="28" fillId="0" borderId="50" xfId="2" applyFont="1" applyBorder="1" applyAlignment="1">
      <alignment horizontal="center" vertical="top" wrapText="1"/>
    </xf>
    <xf numFmtId="0" fontId="35" fillId="0" borderId="6" xfId="2" applyFont="1" applyBorder="1" applyAlignment="1">
      <alignment horizontal="left" wrapText="1"/>
    </xf>
    <xf numFmtId="0" fontId="35" fillId="0" borderId="0" xfId="2" applyFont="1" applyAlignment="1">
      <alignment horizontal="left" wrapText="1"/>
    </xf>
    <xf numFmtId="0" fontId="30" fillId="0" borderId="8" xfId="2" applyFont="1" applyBorder="1" applyAlignment="1">
      <alignment horizontal="left" wrapText="1"/>
    </xf>
    <xf numFmtId="0" fontId="30" fillId="0" borderId="0" xfId="2" applyFont="1" applyAlignment="1">
      <alignment horizontal="left" wrapText="1"/>
    </xf>
    <xf numFmtId="0" fontId="30" fillId="0" borderId="8" xfId="2" applyFont="1" applyBorder="1" applyAlignment="1">
      <alignment horizontal="left"/>
    </xf>
    <xf numFmtId="0" fontId="30" fillId="0" borderId="0" xfId="2" applyFont="1" applyAlignment="1">
      <alignment horizontal="left"/>
    </xf>
    <xf numFmtId="0" fontId="30" fillId="0" borderId="12" xfId="2" applyFont="1" applyBorder="1" applyAlignment="1">
      <alignment horizontal="left"/>
    </xf>
    <xf numFmtId="0" fontId="30" fillId="0" borderId="13" xfId="2" applyFont="1" applyBorder="1" applyAlignment="1">
      <alignment horizontal="left"/>
    </xf>
    <xf numFmtId="0" fontId="26" fillId="0" borderId="5" xfId="2" applyFont="1" applyBorder="1" applyAlignment="1">
      <alignment horizontal="center"/>
    </xf>
    <xf numFmtId="0" fontId="26" fillId="0" borderId="6" xfId="2" applyFont="1" applyBorder="1" applyAlignment="1">
      <alignment horizontal="center"/>
    </xf>
    <xf numFmtId="0" fontId="26" fillId="0" borderId="7" xfId="2" applyFont="1" applyBorder="1" applyAlignment="1">
      <alignment horizontal="center"/>
    </xf>
    <xf numFmtId="0" fontId="27" fillId="0" borderId="8" xfId="2" applyFont="1" applyBorder="1" applyAlignment="1">
      <alignment horizontal="center" wrapText="1"/>
    </xf>
    <xf numFmtId="0" fontId="27" fillId="0" borderId="0" xfId="2" applyFont="1" applyAlignment="1">
      <alignment horizontal="center" wrapText="1"/>
    </xf>
    <xf numFmtId="0" fontId="27" fillId="0" borderId="9" xfId="2" applyFont="1" applyBorder="1" applyAlignment="1">
      <alignment horizontal="center" wrapText="1"/>
    </xf>
    <xf numFmtId="0" fontId="31" fillId="0" borderId="61" xfId="2" applyFont="1" applyBorder="1" applyAlignment="1">
      <alignment horizontal="left" vertical="top" wrapText="1"/>
    </xf>
    <xf numFmtId="0" fontId="31" fillId="0" borderId="52" xfId="2" applyFont="1" applyBorder="1" applyAlignment="1">
      <alignment horizontal="left" vertical="top" wrapText="1"/>
    </xf>
    <xf numFmtId="0" fontId="32" fillId="27" borderId="62" xfId="2" applyFont="1" applyFill="1" applyBorder="1" applyAlignment="1">
      <alignment horizontal="center" vertical="center" wrapText="1"/>
    </xf>
    <xf numFmtId="0" fontId="32" fillId="27" borderId="21" xfId="2" applyFont="1" applyFill="1" applyBorder="1" applyAlignment="1">
      <alignment horizontal="center" wrapText="1"/>
    </xf>
    <xf numFmtId="0" fontId="32" fillId="27" borderId="45" xfId="2" applyFont="1" applyFill="1" applyBorder="1" applyAlignment="1">
      <alignment horizontal="center" vertical="center" wrapText="1"/>
    </xf>
    <xf numFmtId="4" fontId="20" fillId="12" borderId="13" xfId="0" applyNumberFormat="1" applyFont="1" applyFill="1" applyBorder="1" applyAlignment="1">
      <alignment horizontal="right" vertical="top" wrapText="1"/>
    </xf>
    <xf numFmtId="0" fontId="20" fillId="11" borderId="13" xfId="0" applyFont="1" applyFill="1" applyBorder="1" applyAlignment="1">
      <alignment horizontal="right" vertical="top" wrapText="1"/>
    </xf>
    <xf numFmtId="0" fontId="20" fillId="11" borderId="14" xfId="0" applyFont="1" applyFill="1" applyBorder="1" applyAlignment="1">
      <alignment horizontal="right" vertical="top" wrapText="1"/>
    </xf>
  </cellXfs>
  <cellStyles count="3">
    <cellStyle name="Normal" xfId="0" builtinId="0"/>
    <cellStyle name="Normal 2" xfId="1" xr:uid="{D671AFCE-A8F3-4AAC-A3ED-9894DA8070ED}"/>
    <cellStyle name="Normal 2 2" xfId="2" xr:uid="{A3C9B1F2-0D79-4071-BFA2-CF56DC98490C}"/>
  </cellStyles>
  <dxfs count="36">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absoluteAnchor>
    <xdr:pos x="75240" y="5447805"/>
    <xdr:ext cx="6654345" cy="640845"/>
    <xdr:pic>
      <xdr:nvPicPr>
        <xdr:cNvPr id="2" name="Picture 1">
          <a:extLst>
            <a:ext uri="{FF2B5EF4-FFF2-40B4-BE49-F238E27FC236}">
              <a16:creationId xmlns:a16="http://schemas.microsoft.com/office/drawing/2014/main" id="{6A093818-0233-43F8-8211-BDD289A94FE1}"/>
            </a:ext>
          </a:extLst>
        </xdr:cNvPr>
        <xdr:cNvPicPr/>
      </xdr:nvPicPr>
      <xdr:blipFill>
        <a:blip xmlns:r="http://schemas.openxmlformats.org/officeDocument/2006/relationships" r:embed="rId1"/>
        <a:stretch/>
      </xdr:blipFill>
      <xdr:spPr>
        <a:xfrm>
          <a:off x="75240" y="5447805"/>
          <a:ext cx="6654345" cy="640845"/>
        </a:xfrm>
        <a:prstGeom prst="rect">
          <a:avLst/>
        </a:prstGeom>
        <a:ln w="0">
          <a:noFill/>
        </a:ln>
      </xdr:spPr>
    </xdr:pic>
    <xdr:clientData/>
  </xdr:absolute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X:\hd-2\RIO%20BRILHANTE\2025\etapa%202%20-%20rev.01\rev\REV\rev\C&#193;LCULO%20DE%20QUEDA%20DE%20TENS&#195;O-RE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DA DE TENSÃO"/>
      <sheetName val="Quant. Condutores e eletrodutos"/>
      <sheetName val="Plan1"/>
      <sheetName val="#REF"/>
    </sheetNames>
    <sheetDataSet>
      <sheetData sheetId="0"/>
      <sheetData sheetId="1">
        <row r="3">
          <cell r="B3">
            <v>0.43</v>
          </cell>
        </row>
        <row r="4">
          <cell r="B4">
            <v>0.55000000000000004</v>
          </cell>
        </row>
        <row r="5">
          <cell r="B5">
            <v>0.76</v>
          </cell>
        </row>
        <row r="6">
          <cell r="B6">
            <v>0.98</v>
          </cell>
        </row>
        <row r="7">
          <cell r="B7">
            <v>1.33</v>
          </cell>
        </row>
        <row r="8">
          <cell r="B8">
            <v>2.0299999999999998</v>
          </cell>
        </row>
        <row r="9">
          <cell r="B9">
            <v>3.17</v>
          </cell>
        </row>
        <row r="10">
          <cell r="B10">
            <v>5.25</v>
          </cell>
        </row>
        <row r="11">
          <cell r="B11">
            <v>7.79</v>
          </cell>
        </row>
        <row r="12">
          <cell r="B12">
            <v>12.4</v>
          </cell>
        </row>
      </sheetData>
      <sheetData sheetId="2" refreshError="1"/>
      <sheetData sheetId="3" refreshError="1"/>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291A08-055C-43E9-BC70-73343B2042EB}">
  <dimension ref="B1:AML197"/>
  <sheetViews>
    <sheetView view="pageBreakPreview" topLeftCell="A185" zoomScale="85" zoomScaleSheetLayoutView="85" workbookViewId="0">
      <selection activeCell="P84" sqref="P84"/>
    </sheetView>
  </sheetViews>
  <sheetFormatPr defaultColWidth="9" defaultRowHeight="13.2" x14ac:dyDescent="0.25"/>
  <cols>
    <col min="1" max="1" width="9" style="64"/>
    <col min="2" max="2" width="10.09765625" style="62" customWidth="1"/>
    <col min="3" max="3" width="6.5" style="87" customWidth="1"/>
    <col min="4" max="4" width="5.5" style="62" customWidth="1"/>
    <col min="5" max="5" width="6.59765625" style="62" customWidth="1"/>
    <col min="6" max="6" width="6" style="62" customWidth="1"/>
    <col min="7" max="7" width="6.3984375" style="62" customWidth="1"/>
    <col min="8" max="8" width="9.19921875" style="62" customWidth="1"/>
    <col min="9" max="9" width="5.8984375" style="62" customWidth="1"/>
    <col min="10" max="10" width="6" style="62" customWidth="1"/>
    <col min="11" max="11" width="8" style="62" hidden="1" customWidth="1"/>
    <col min="12" max="12" width="5.5" style="62" customWidth="1"/>
    <col min="13" max="13" width="0" style="62" hidden="1" customWidth="1"/>
    <col min="14" max="14" width="7.59765625" style="62" customWidth="1"/>
    <col min="15" max="15" width="7.5" style="62" bestFit="1" customWidth="1"/>
    <col min="16" max="16" width="8.3984375" style="62" bestFit="1" customWidth="1"/>
    <col min="17" max="17" width="9" style="62"/>
    <col min="18" max="18" width="9.3984375" style="62" bestFit="1" customWidth="1"/>
    <col min="19" max="19" width="8.09765625" style="62" customWidth="1"/>
    <col min="20" max="1026" width="9" style="62"/>
    <col min="1027" max="16384" width="9" style="64"/>
  </cols>
  <sheetData>
    <row r="1" spans="2:22" ht="15.6" x14ac:dyDescent="0.3">
      <c r="B1" s="237" t="s">
        <v>276</v>
      </c>
      <c r="C1" s="237"/>
      <c r="D1" s="237"/>
      <c r="E1" s="237"/>
      <c r="F1" s="237"/>
      <c r="G1" s="237"/>
      <c r="H1" s="237"/>
      <c r="I1" s="237"/>
      <c r="J1" s="237"/>
      <c r="K1" s="237"/>
      <c r="L1" s="237"/>
      <c r="M1" s="237"/>
      <c r="N1" s="237"/>
      <c r="O1" s="237"/>
      <c r="R1" s="63"/>
      <c r="S1" s="238"/>
      <c r="T1" s="238"/>
      <c r="U1" s="64"/>
      <c r="V1" s="64"/>
    </row>
    <row r="2" spans="2:22" ht="32.25" customHeight="1" x14ac:dyDescent="0.25">
      <c r="B2" s="239" t="s">
        <v>277</v>
      </c>
      <c r="C2" s="239"/>
      <c r="D2" s="239"/>
      <c r="E2" s="239"/>
      <c r="F2" s="239"/>
      <c r="G2" s="239"/>
      <c r="H2" s="239"/>
      <c r="I2" s="239"/>
      <c r="J2" s="239"/>
      <c r="K2" s="239"/>
      <c r="L2" s="239"/>
      <c r="M2" s="239"/>
      <c r="N2" s="239"/>
      <c r="O2" s="239"/>
      <c r="R2" s="65"/>
      <c r="S2" s="65"/>
      <c r="T2" s="66"/>
      <c r="U2" s="64"/>
      <c r="V2" s="64"/>
    </row>
    <row r="3" spans="2:22" ht="8.1" customHeight="1" x14ac:dyDescent="0.25">
      <c r="B3" s="67"/>
      <c r="C3" s="68"/>
      <c r="D3" s="68"/>
      <c r="E3" s="68"/>
      <c r="F3" s="68"/>
      <c r="G3" s="68"/>
      <c r="H3" s="68"/>
      <c r="I3" s="68"/>
      <c r="J3" s="68"/>
      <c r="K3" s="68"/>
      <c r="L3" s="68"/>
      <c r="M3" s="68"/>
      <c r="N3" s="68"/>
      <c r="O3" s="69"/>
      <c r="R3" s="65"/>
      <c r="S3" s="65"/>
      <c r="T3" s="66"/>
      <c r="U3" s="64"/>
      <c r="V3" s="64"/>
    </row>
    <row r="4" spans="2:22" ht="13.8" x14ac:dyDescent="0.25">
      <c r="B4" s="70" t="s">
        <v>278</v>
      </c>
      <c r="C4" s="71"/>
      <c r="D4" s="72"/>
      <c r="E4" s="72"/>
      <c r="F4" s="72"/>
      <c r="G4" s="72"/>
      <c r="H4" s="72"/>
      <c r="I4" s="72"/>
      <c r="J4" s="72"/>
      <c r="K4" s="72"/>
      <c r="L4" s="72"/>
      <c r="M4" s="72"/>
      <c r="N4" s="72"/>
      <c r="O4" s="73"/>
      <c r="R4" s="65"/>
      <c r="S4" s="65"/>
      <c r="T4" s="66"/>
      <c r="U4" s="64"/>
      <c r="V4" s="64"/>
    </row>
    <row r="5" spans="2:22" ht="13.8" x14ac:dyDescent="0.25">
      <c r="B5" s="74"/>
      <c r="C5" s="240" t="s">
        <v>279</v>
      </c>
      <c r="D5" s="240"/>
      <c r="E5" s="240"/>
      <c r="F5" s="240"/>
      <c r="G5" s="240"/>
      <c r="H5" s="75"/>
      <c r="I5" s="75"/>
      <c r="J5" s="75"/>
      <c r="K5" s="76"/>
      <c r="L5" s="75"/>
      <c r="M5" s="75"/>
      <c r="N5" s="75"/>
      <c r="O5" s="77"/>
      <c r="R5" s="65"/>
      <c r="S5" s="65"/>
      <c r="T5" s="64"/>
      <c r="U5" s="64"/>
      <c r="V5" s="64"/>
    </row>
    <row r="6" spans="2:22" ht="13.8" x14ac:dyDescent="0.25">
      <c r="B6" s="78"/>
      <c r="C6" s="71"/>
      <c r="D6" s="71"/>
      <c r="E6" s="71"/>
      <c r="F6" s="71"/>
      <c r="G6" s="71"/>
      <c r="H6" s="72"/>
      <c r="I6" s="72"/>
      <c r="J6" s="72"/>
      <c r="K6" s="79"/>
      <c r="L6" s="72"/>
      <c r="M6" s="72"/>
      <c r="N6" s="72"/>
      <c r="O6" s="73"/>
      <c r="R6" s="80"/>
      <c r="S6" s="65"/>
      <c r="T6" s="64"/>
      <c r="U6" s="64"/>
      <c r="V6" s="64"/>
    </row>
    <row r="7" spans="2:22" x14ac:dyDescent="0.25">
      <c r="B7" s="81"/>
      <c r="C7" s="82"/>
      <c r="D7" s="82"/>
      <c r="E7" s="82"/>
      <c r="F7" s="83"/>
      <c r="G7" s="83"/>
      <c r="H7" s="84"/>
      <c r="I7" s="84"/>
      <c r="J7" s="72"/>
      <c r="K7" s="72"/>
      <c r="L7" s="72"/>
      <c r="M7" s="72"/>
      <c r="N7" s="72"/>
      <c r="O7" s="73"/>
      <c r="R7" s="85"/>
      <c r="S7" s="86"/>
      <c r="T7" s="86"/>
      <c r="U7" s="86"/>
    </row>
    <row r="8" spans="2:22" x14ac:dyDescent="0.25">
      <c r="B8" s="78" t="s">
        <v>280</v>
      </c>
      <c r="C8" s="71"/>
      <c r="D8" s="72"/>
      <c r="E8" s="72"/>
      <c r="F8" s="72"/>
      <c r="G8" s="72"/>
      <c r="H8" s="72"/>
      <c r="I8" s="72"/>
      <c r="J8" s="72"/>
      <c r="K8" s="79"/>
      <c r="L8" s="72"/>
      <c r="M8" s="72"/>
      <c r="N8" s="72"/>
      <c r="O8" s="73"/>
      <c r="Q8" s="87"/>
      <c r="R8" s="85"/>
      <c r="S8" s="86"/>
      <c r="T8" s="86"/>
      <c r="U8" s="86"/>
    </row>
    <row r="9" spans="2:22" ht="19.5" customHeight="1" x14ac:dyDescent="0.25">
      <c r="B9" s="88" t="s">
        <v>281</v>
      </c>
      <c r="C9" s="88" t="s">
        <v>282</v>
      </c>
      <c r="D9" s="230" t="s">
        <v>283</v>
      </c>
      <c r="E9" s="230" t="s">
        <v>284</v>
      </c>
      <c r="F9" s="230" t="s">
        <v>285</v>
      </c>
      <c r="G9" s="230" t="s">
        <v>286</v>
      </c>
      <c r="H9" s="230" t="s">
        <v>287</v>
      </c>
      <c r="I9" s="230" t="s">
        <v>288</v>
      </c>
      <c r="J9" s="230" t="s">
        <v>289</v>
      </c>
      <c r="K9" s="89" t="s">
        <v>290</v>
      </c>
      <c r="L9" s="230" t="s">
        <v>291</v>
      </c>
      <c r="M9" s="88"/>
      <c r="N9" s="230" t="s">
        <v>292</v>
      </c>
      <c r="O9" s="232" t="s">
        <v>293</v>
      </c>
      <c r="Q9" s="87"/>
      <c r="R9" s="85"/>
      <c r="S9" s="86"/>
      <c r="T9" s="86"/>
      <c r="U9" s="86"/>
    </row>
    <row r="10" spans="2:22" ht="13.5" customHeight="1" thickBot="1" x14ac:dyDescent="0.3">
      <c r="B10" s="90"/>
      <c r="C10" s="91"/>
      <c r="D10" s="231"/>
      <c r="E10" s="231"/>
      <c r="F10" s="231"/>
      <c r="G10" s="231"/>
      <c r="H10" s="231"/>
      <c r="I10" s="231"/>
      <c r="J10" s="231"/>
      <c r="K10" s="92"/>
      <c r="L10" s="231"/>
      <c r="M10" s="91"/>
      <c r="N10" s="231"/>
      <c r="O10" s="233"/>
      <c r="Q10" s="87"/>
      <c r="R10" s="85"/>
      <c r="S10" s="86"/>
      <c r="T10" s="86"/>
      <c r="U10" s="93"/>
    </row>
    <row r="11" spans="2:22" x14ac:dyDescent="0.25">
      <c r="B11" s="234" t="s">
        <v>294</v>
      </c>
      <c r="C11" s="235"/>
      <c r="D11" s="235"/>
      <c r="E11" s="235"/>
      <c r="F11" s="235"/>
      <c r="G11" s="235"/>
      <c r="H11" s="235"/>
      <c r="I11" s="235"/>
      <c r="J11" s="235"/>
      <c r="K11" s="235"/>
      <c r="L11" s="235"/>
      <c r="M11" s="235"/>
      <c r="N11" s="235"/>
      <c r="O11" s="236"/>
      <c r="P11" s="94"/>
      <c r="Q11" s="87"/>
      <c r="R11" s="85"/>
      <c r="S11" s="86"/>
      <c r="T11" s="86"/>
      <c r="U11" s="93"/>
    </row>
    <row r="12" spans="2:22" x14ac:dyDescent="0.25">
      <c r="B12" s="227"/>
      <c r="C12" s="228"/>
      <c r="D12" s="228"/>
      <c r="E12" s="228"/>
      <c r="F12" s="228"/>
      <c r="G12" s="228"/>
      <c r="H12" s="228"/>
      <c r="I12" s="228"/>
      <c r="J12" s="228"/>
      <c r="K12" s="228"/>
      <c r="L12" s="228"/>
      <c r="M12" s="228"/>
      <c r="N12" s="228"/>
      <c r="O12" s="229"/>
      <c r="P12" s="95"/>
      <c r="Q12" s="87"/>
      <c r="R12" s="85"/>
      <c r="S12" s="86"/>
      <c r="T12" s="86"/>
      <c r="U12" s="93"/>
    </row>
    <row r="13" spans="2:22" x14ac:dyDescent="0.25">
      <c r="B13" s="96" t="s">
        <v>295</v>
      </c>
      <c r="C13" s="95">
        <f>0.005</f>
        <v>5.0000000000000001E-3</v>
      </c>
      <c r="D13" s="79">
        <f>17*4*180</f>
        <v>12240</v>
      </c>
      <c r="E13" s="97">
        <f>D13</f>
        <v>12240</v>
      </c>
      <c r="F13" s="79">
        <f>(E13/(220*SQRT(3)*0.92))</f>
        <v>34.914858176289627</v>
      </c>
      <c r="G13" s="79">
        <f>F13*1.1</f>
        <v>38.40634399391859</v>
      </c>
      <c r="H13" s="98">
        <f>C13*G13</f>
        <v>0.19203171996959295</v>
      </c>
      <c r="I13" s="97">
        <v>50</v>
      </c>
      <c r="J13" s="97">
        <f>IF(I13=95,'[1]Quant. Condutores e eletrodutos'!B$3,IF(I13=70,'[1]Quant. Condutores e eletrodutos'!B$4,IF(I13=50,'[1]Quant. Condutores e eletrodutos'!B$5,IF(I13=35,'[1]Quant. Condutores e eletrodutos'!B$6,IF(I13=25,'[1]Quant. Condutores e eletrodutos'!B$7,IF(I13=16,'[1]Quant. Condutores e eletrodutos'!B$8,IF(I13=10,'[1]Quant. Condutores e eletrodutos'!B$9,IF(I13=6,'[1]Quant. Condutores e eletrodutos'!B$10,IF(I13=4,'[1]Quant. Condutores e eletrodutos'!B$11,IF(I13=2.5,'[1]Quant. Condutores e eletrodutos'!B$12,"erro"))))))))))</f>
        <v>0.76</v>
      </c>
      <c r="K13" s="99">
        <f>C13*3000</f>
        <v>15</v>
      </c>
      <c r="L13" s="79">
        <v>220</v>
      </c>
      <c r="M13" s="79">
        <f>C13*3000</f>
        <v>15</v>
      </c>
      <c r="N13" s="100">
        <f>(H13*J13*100)/L13</f>
        <v>6.633823053495029E-2</v>
      </c>
      <c r="O13" s="101">
        <f>N13</f>
        <v>6.633823053495029E-2</v>
      </c>
      <c r="P13" s="95"/>
      <c r="Q13" s="87"/>
      <c r="R13" s="85"/>
      <c r="S13" s="86"/>
      <c r="T13" s="86"/>
      <c r="U13" s="93"/>
    </row>
    <row r="14" spans="2:22" x14ac:dyDescent="0.25">
      <c r="B14" s="96"/>
      <c r="C14" s="95"/>
      <c r="D14" s="79"/>
      <c r="E14" s="97"/>
      <c r="F14" s="79"/>
      <c r="G14" s="79"/>
      <c r="H14" s="98"/>
      <c r="I14" s="97"/>
      <c r="J14" s="97"/>
      <c r="K14" s="99"/>
      <c r="L14" s="79"/>
      <c r="M14" s="79"/>
      <c r="N14" s="100"/>
      <c r="O14" s="101"/>
      <c r="P14" s="95"/>
      <c r="Q14" s="87"/>
      <c r="R14" s="85"/>
      <c r="S14" s="86"/>
      <c r="T14" s="86"/>
      <c r="U14" s="93"/>
    </row>
    <row r="15" spans="2:22" x14ac:dyDescent="0.25">
      <c r="B15" s="102" t="s">
        <v>296</v>
      </c>
      <c r="C15" s="103">
        <v>2.7E-2</v>
      </c>
      <c r="D15" s="104">
        <v>12240</v>
      </c>
      <c r="E15" s="105">
        <f t="shared" ref="E15:E16" si="0">D15</f>
        <v>12240</v>
      </c>
      <c r="F15" s="104">
        <f t="shared" ref="F15" si="1">(E15/(220*SQRT(3)*0.92))</f>
        <v>34.914858176289627</v>
      </c>
      <c r="G15" s="104">
        <f>F15*1.1</f>
        <v>38.40634399391859</v>
      </c>
      <c r="H15" s="106">
        <f>C15*G15</f>
        <v>1.0369712878358019</v>
      </c>
      <c r="I15" s="105">
        <v>50</v>
      </c>
      <c r="J15" s="105">
        <f>IF(I15=95,'[1]Quant. Condutores e eletrodutos'!B$3,IF(I15=70,'[1]Quant. Condutores e eletrodutos'!B$4,IF(I15=50,'[1]Quant. Condutores e eletrodutos'!B$5,IF(I15=35,'[1]Quant. Condutores e eletrodutos'!B$6,IF(I15=25,'[1]Quant. Condutores e eletrodutos'!B$7,IF(I15=16,'[1]Quant. Condutores e eletrodutos'!B$8,IF(I15=10,'[1]Quant. Condutores e eletrodutos'!B$9,IF(I15=6,'[1]Quant. Condutores e eletrodutos'!B$10,IF(I15=4,'[1]Quant. Condutores e eletrodutos'!B$11,IF(I15=2.5,'[1]Quant. Condutores e eletrodutos'!B$12,"erro"))))))))))</f>
        <v>0.76</v>
      </c>
      <c r="K15" s="107">
        <f>C15*3000</f>
        <v>81</v>
      </c>
      <c r="L15" s="104">
        <v>220</v>
      </c>
      <c r="M15" s="104">
        <f>C15*3000</f>
        <v>81</v>
      </c>
      <c r="N15" s="108">
        <f>(H15*J15*100)/L15</f>
        <v>0.35822644488873157</v>
      </c>
      <c r="O15" s="109">
        <f t="shared" ref="O15" si="2">N15+O13</f>
        <v>0.42456467542368187</v>
      </c>
      <c r="P15" s="95"/>
      <c r="Q15" s="87"/>
      <c r="R15" s="110"/>
      <c r="S15" s="86"/>
      <c r="T15" s="86"/>
      <c r="U15" s="93"/>
    </row>
    <row r="16" spans="2:22" ht="26.4" x14ac:dyDescent="0.25">
      <c r="B16" s="111" t="s">
        <v>297</v>
      </c>
      <c r="C16" s="112">
        <v>1.4999999999999999E-2</v>
      </c>
      <c r="D16" s="113">
        <f>4*180</f>
        <v>720</v>
      </c>
      <c r="E16" s="114">
        <f t="shared" si="0"/>
        <v>720</v>
      </c>
      <c r="F16" s="113">
        <f>(E16/(220*0.92))</f>
        <v>3.5573122529644268</v>
      </c>
      <c r="G16" s="113">
        <f>F16*1.2</f>
        <v>4.2687747035573116</v>
      </c>
      <c r="H16" s="115">
        <f>C16*G16</f>
        <v>6.4031620553359675E-2</v>
      </c>
      <c r="I16" s="114">
        <v>2.5</v>
      </c>
      <c r="J16" s="114">
        <f>IF(I16=95,'[1]Quant. Condutores e eletrodutos'!B$3,IF(I16=70,'[1]Quant. Condutores e eletrodutos'!B$4,IF(I16=50,'[1]Quant. Condutores e eletrodutos'!B$5,IF(I16=35,'[1]Quant. Condutores e eletrodutos'!B$6,IF(I16=25,'[1]Quant. Condutores e eletrodutos'!B$7,IF(I16=16,'[1]Quant. Condutores e eletrodutos'!B$8,IF(I16=10,'[1]Quant. Condutores e eletrodutos'!B$9,IF(I16=6,'[1]Quant. Condutores e eletrodutos'!B$10,IF(I16=4,'[1]Quant. Condutores e eletrodutos'!B$11,IF(I16=2.5,'[1]Quant. Condutores e eletrodutos'!B$12,"erro"))))))))))</f>
        <v>12.4</v>
      </c>
      <c r="K16" s="116">
        <f>C16*3000</f>
        <v>45</v>
      </c>
      <c r="L16" s="113">
        <v>220</v>
      </c>
      <c r="M16" s="113">
        <f>C16*3000</f>
        <v>45</v>
      </c>
      <c r="N16" s="117">
        <f>(H16*J16*100)/L16</f>
        <v>0.3609054976643909</v>
      </c>
      <c r="O16" s="118">
        <f>N16+O15</f>
        <v>0.78547017308807277</v>
      </c>
      <c r="P16" s="95"/>
      <c r="Q16" s="87"/>
      <c r="R16" s="110"/>
      <c r="S16" s="86"/>
      <c r="T16" s="86"/>
      <c r="U16" s="93"/>
    </row>
    <row r="17" spans="2:22" x14ac:dyDescent="0.25">
      <c r="B17" s="119"/>
      <c r="C17" s="95"/>
      <c r="D17" s="79"/>
      <c r="E17" s="97"/>
      <c r="F17" s="79"/>
      <c r="G17" s="79"/>
      <c r="H17" s="98"/>
      <c r="I17" s="97"/>
      <c r="J17" s="97"/>
      <c r="K17" s="99"/>
      <c r="L17" s="79"/>
      <c r="M17" s="79"/>
      <c r="N17" s="100"/>
      <c r="O17" s="101"/>
      <c r="P17" s="95"/>
      <c r="Q17" s="87"/>
      <c r="R17" s="110"/>
      <c r="S17" s="86"/>
      <c r="T17" s="86"/>
      <c r="U17" s="93"/>
    </row>
    <row r="18" spans="2:22" ht="6" customHeight="1" x14ac:dyDescent="0.25">
      <c r="B18" s="120"/>
      <c r="C18" s="121"/>
      <c r="D18" s="122"/>
      <c r="E18" s="123"/>
      <c r="F18" s="122"/>
      <c r="G18" s="122"/>
      <c r="H18" s="124"/>
      <c r="I18" s="123"/>
      <c r="J18" s="123"/>
      <c r="K18" s="125"/>
      <c r="L18" s="122"/>
      <c r="M18" s="122"/>
      <c r="N18" s="126"/>
      <c r="O18" s="127"/>
      <c r="P18" s="95"/>
      <c r="Q18" s="87"/>
      <c r="R18" s="110"/>
      <c r="S18" s="86"/>
      <c r="T18" s="86"/>
      <c r="U18" s="93"/>
    </row>
    <row r="19" spans="2:22" x14ac:dyDescent="0.25">
      <c r="B19" s="119"/>
      <c r="C19" s="95"/>
      <c r="D19" s="79"/>
      <c r="E19" s="97"/>
      <c r="F19" s="79"/>
      <c r="G19" s="79"/>
      <c r="H19" s="98"/>
      <c r="I19" s="97"/>
      <c r="J19" s="97"/>
      <c r="K19" s="99"/>
      <c r="L19" s="79"/>
      <c r="M19" s="79"/>
      <c r="N19" s="100"/>
      <c r="O19" s="101"/>
      <c r="P19" s="95"/>
      <c r="Q19" s="87"/>
      <c r="R19" s="110"/>
      <c r="S19" s="86"/>
      <c r="T19" s="86"/>
      <c r="U19" s="93"/>
    </row>
    <row r="20" spans="2:22" x14ac:dyDescent="0.25">
      <c r="B20" s="102" t="s">
        <v>298</v>
      </c>
      <c r="C20" s="103">
        <v>3.9E-2</v>
      </c>
      <c r="D20" s="104">
        <v>720</v>
      </c>
      <c r="E20" s="105">
        <f>D20</f>
        <v>720</v>
      </c>
      <c r="F20" s="104">
        <f>(E20/(220*SQRT(3)*0.92))</f>
        <v>2.0538151868405663</v>
      </c>
      <c r="G20" s="104">
        <f>F20*1.1</f>
        <v>2.2591967055246229</v>
      </c>
      <c r="H20" s="104">
        <f>C20*G20</f>
        <v>8.8108671515460299E-2</v>
      </c>
      <c r="I20" s="105">
        <v>6</v>
      </c>
      <c r="J20" s="105">
        <f>IF(I20=95,'[1]Quant. Condutores e eletrodutos'!B$3,IF(I20=70,'[1]Quant. Condutores e eletrodutos'!B$4,IF(I20=50,'[1]Quant. Condutores e eletrodutos'!B$5,IF(I20=35,'[1]Quant. Condutores e eletrodutos'!B$6,IF(I20=25,'[1]Quant. Condutores e eletrodutos'!B$7,IF(I20=16,'[1]Quant. Condutores e eletrodutos'!B$8,IF(I20=10,'[1]Quant. Condutores e eletrodutos'!B$9,IF(I20=6,'[1]Quant. Condutores e eletrodutos'!B$10,IF(I20=4,'[1]Quant. Condutores e eletrodutos'!B$11,IF(I20=2.5,'[1]Quant. Condutores e eletrodutos'!B$12,"erro"))))))))))</f>
        <v>5.25</v>
      </c>
      <c r="K20" s="107">
        <f>C20*3000</f>
        <v>117</v>
      </c>
      <c r="L20" s="104">
        <v>220</v>
      </c>
      <c r="M20" s="104">
        <f>C20*3000</f>
        <v>117</v>
      </c>
      <c r="N20" s="108">
        <f>(H20*J20*100)/L20</f>
        <v>0.21025932975280301</v>
      </c>
      <c r="O20" s="109">
        <f>N20+O15</f>
        <v>0.63482400517648485</v>
      </c>
      <c r="P20" s="95"/>
      <c r="Q20" s="87"/>
      <c r="R20" s="85"/>
      <c r="S20" s="86"/>
      <c r="T20" s="128"/>
      <c r="U20" s="86"/>
    </row>
    <row r="21" spans="2:22" ht="26.4" x14ac:dyDescent="0.25">
      <c r="B21" s="111" t="s">
        <v>297</v>
      </c>
      <c r="C21" s="112">
        <v>1.4999999999999999E-2</v>
      </c>
      <c r="D21" s="113">
        <f>4*180</f>
        <v>720</v>
      </c>
      <c r="E21" s="114">
        <f t="shared" ref="E21" si="3">D21</f>
        <v>720</v>
      </c>
      <c r="F21" s="113">
        <f>(E21/(220*0.92))</f>
        <v>3.5573122529644268</v>
      </c>
      <c r="G21" s="113">
        <f>F21*1.2</f>
        <v>4.2687747035573116</v>
      </c>
      <c r="H21" s="115">
        <f>C21*G21</f>
        <v>6.4031620553359675E-2</v>
      </c>
      <c r="I21" s="114">
        <v>2.5</v>
      </c>
      <c r="J21" s="114">
        <f>IF(I21=95,'[1]Quant. Condutores e eletrodutos'!B$3,IF(I21=70,'[1]Quant. Condutores e eletrodutos'!B$4,IF(I21=50,'[1]Quant. Condutores e eletrodutos'!B$5,IF(I21=35,'[1]Quant. Condutores e eletrodutos'!B$6,IF(I21=25,'[1]Quant. Condutores e eletrodutos'!B$7,IF(I21=16,'[1]Quant. Condutores e eletrodutos'!B$8,IF(I21=10,'[1]Quant. Condutores e eletrodutos'!B$9,IF(I21=6,'[1]Quant. Condutores e eletrodutos'!B$10,IF(I21=4,'[1]Quant. Condutores e eletrodutos'!B$11,IF(I21=2.5,'[1]Quant. Condutores e eletrodutos'!B$12,"erro"))))))))))</f>
        <v>12.4</v>
      </c>
      <c r="K21" s="116">
        <f>C21*3000</f>
        <v>45</v>
      </c>
      <c r="L21" s="113">
        <v>220</v>
      </c>
      <c r="M21" s="113">
        <f>C21*3000</f>
        <v>45</v>
      </c>
      <c r="N21" s="117">
        <f>(H21*J21*100)/L21</f>
        <v>0.3609054976643909</v>
      </c>
      <c r="O21" s="118">
        <f>N21+O20</f>
        <v>0.99572950284087569</v>
      </c>
      <c r="P21" s="95"/>
      <c r="Q21" s="87"/>
      <c r="R21" s="85"/>
      <c r="S21" s="86"/>
      <c r="T21" s="128"/>
      <c r="U21" s="86"/>
    </row>
    <row r="22" spans="2:22" x14ac:dyDescent="0.25">
      <c r="B22" s="119"/>
      <c r="C22" s="95"/>
      <c r="D22" s="79"/>
      <c r="E22" s="97"/>
      <c r="F22" s="79"/>
      <c r="G22" s="79"/>
      <c r="H22" s="79"/>
      <c r="I22" s="97"/>
      <c r="J22" s="97"/>
      <c r="K22" s="99"/>
      <c r="L22" s="79"/>
      <c r="M22" s="79"/>
      <c r="N22" s="100"/>
      <c r="O22" s="101"/>
      <c r="P22" s="95"/>
      <c r="Q22" s="87"/>
      <c r="R22" s="85"/>
      <c r="S22" s="86"/>
      <c r="T22" s="128"/>
      <c r="U22" s="86"/>
    </row>
    <row r="23" spans="2:22" x14ac:dyDescent="0.25">
      <c r="B23" s="129"/>
      <c r="C23" s="130"/>
      <c r="D23" s="131"/>
      <c r="E23" s="132"/>
      <c r="F23" s="131"/>
      <c r="G23" s="131"/>
      <c r="H23" s="133"/>
      <c r="I23" s="132"/>
      <c r="J23" s="132"/>
      <c r="K23" s="134"/>
      <c r="L23" s="131"/>
      <c r="M23" s="131"/>
      <c r="N23" s="135"/>
      <c r="O23" s="136"/>
      <c r="P23" s="95"/>
      <c r="Q23" s="87"/>
      <c r="R23" s="85"/>
      <c r="S23" s="86"/>
      <c r="T23" s="128"/>
      <c r="U23" s="86"/>
    </row>
    <row r="24" spans="2:22" x14ac:dyDescent="0.25">
      <c r="B24" s="119"/>
      <c r="C24" s="95"/>
      <c r="D24" s="79"/>
      <c r="E24" s="97"/>
      <c r="F24" s="79"/>
      <c r="G24" s="79"/>
      <c r="H24" s="79"/>
      <c r="I24" s="97"/>
      <c r="J24" s="97"/>
      <c r="K24" s="99"/>
      <c r="L24" s="79"/>
      <c r="M24" s="79"/>
      <c r="N24" s="100"/>
      <c r="O24" s="101"/>
      <c r="P24" s="95"/>
      <c r="Q24" s="87"/>
      <c r="R24" s="85"/>
      <c r="S24" s="86"/>
      <c r="T24" s="128"/>
      <c r="U24" s="86"/>
    </row>
    <row r="25" spans="2:22" x14ac:dyDescent="0.25">
      <c r="B25" s="102" t="s">
        <v>299</v>
      </c>
      <c r="C25" s="103">
        <v>3.9E-2</v>
      </c>
      <c r="D25" s="104">
        <f>D28+720</f>
        <v>10800</v>
      </c>
      <c r="E25" s="105">
        <f>D25</f>
        <v>10800</v>
      </c>
      <c r="F25" s="104">
        <f t="shared" ref="F25:F28" si="4">(E25/(220*SQRT(3)*0.92))</f>
        <v>30.807227802608491</v>
      </c>
      <c r="G25" s="104">
        <f>F25*1.1</f>
        <v>33.887950582869344</v>
      </c>
      <c r="H25" s="104">
        <f>C25*G25</f>
        <v>1.3216300727319044</v>
      </c>
      <c r="I25" s="105">
        <v>50</v>
      </c>
      <c r="J25" s="105">
        <f>IF(I25=95,'[1]Quant. Condutores e eletrodutos'!B$3,IF(I25=70,'[1]Quant. Condutores e eletrodutos'!B$4,IF(I25=50,'[1]Quant. Condutores e eletrodutos'!B$5,IF(I25=35,'[1]Quant. Condutores e eletrodutos'!B$6,IF(I25=25,'[1]Quant. Condutores e eletrodutos'!B$7,IF(I25=16,'[1]Quant. Condutores e eletrodutos'!B$8,IF(I25=10,'[1]Quant. Condutores e eletrodutos'!B$9,IF(I25=6,'[1]Quant. Condutores e eletrodutos'!B$10,IF(I25=4,'[1]Quant. Condutores e eletrodutos'!B$11,IF(I25=2.5,'[1]Quant. Condutores e eletrodutos'!B$12,"erro"))))))))))</f>
        <v>0.76</v>
      </c>
      <c r="K25" s="107">
        <f>C25*3000</f>
        <v>117</v>
      </c>
      <c r="L25" s="104">
        <v>220</v>
      </c>
      <c r="M25" s="104">
        <f>C25*3000</f>
        <v>117</v>
      </c>
      <c r="N25" s="108">
        <f t="shared" ref="N25:N28" si="5">(H25*J25*100)/L25</f>
        <v>0.45656311603465788</v>
      </c>
      <c r="O25" s="109">
        <f>N25+O15</f>
        <v>0.88112779145833975</v>
      </c>
      <c r="P25" s="95"/>
      <c r="Q25" s="87"/>
      <c r="R25" s="137"/>
      <c r="S25" s="138"/>
      <c r="T25" s="138"/>
      <c r="U25" s="138"/>
      <c r="V25" s="64"/>
    </row>
    <row r="26" spans="2:22" ht="26.4" x14ac:dyDescent="0.25">
      <c r="B26" s="111" t="s">
        <v>297</v>
      </c>
      <c r="C26" s="112">
        <v>1.4999999999999999E-2</v>
      </c>
      <c r="D26" s="113">
        <f>4*180</f>
        <v>720</v>
      </c>
      <c r="E26" s="114">
        <f t="shared" ref="E26" si="6">D26</f>
        <v>720</v>
      </c>
      <c r="F26" s="113">
        <f>(E26/(220*0.92))</f>
        <v>3.5573122529644268</v>
      </c>
      <c r="G26" s="113">
        <f>F26*1.2</f>
        <v>4.2687747035573116</v>
      </c>
      <c r="H26" s="115">
        <f>C26*G26</f>
        <v>6.4031620553359675E-2</v>
      </c>
      <c r="I26" s="114">
        <v>2.5</v>
      </c>
      <c r="J26" s="114">
        <f>IF(I26=95,'[1]Quant. Condutores e eletrodutos'!B$3,IF(I26=70,'[1]Quant. Condutores e eletrodutos'!B$4,IF(I26=50,'[1]Quant. Condutores e eletrodutos'!B$5,IF(I26=35,'[1]Quant. Condutores e eletrodutos'!B$6,IF(I26=25,'[1]Quant. Condutores e eletrodutos'!B$7,IF(I26=16,'[1]Quant. Condutores e eletrodutos'!B$8,IF(I26=10,'[1]Quant. Condutores e eletrodutos'!B$9,IF(I26=6,'[1]Quant. Condutores e eletrodutos'!B$10,IF(I26=4,'[1]Quant. Condutores e eletrodutos'!B$11,IF(I26=2.5,'[1]Quant. Condutores e eletrodutos'!B$12,"erro"))))))))))</f>
        <v>12.4</v>
      </c>
      <c r="K26" s="116">
        <f>C26*3000</f>
        <v>45</v>
      </c>
      <c r="L26" s="113">
        <v>220</v>
      </c>
      <c r="M26" s="113">
        <f>C26*3000</f>
        <v>45</v>
      </c>
      <c r="N26" s="117">
        <f>(H26*J26*100)/L26</f>
        <v>0.3609054976643909</v>
      </c>
      <c r="O26" s="118">
        <f>N26+O25</f>
        <v>1.2420332891227306</v>
      </c>
      <c r="P26" s="95"/>
      <c r="Q26" s="87"/>
      <c r="R26" s="137"/>
      <c r="S26" s="138"/>
      <c r="T26" s="138"/>
      <c r="U26" s="138"/>
      <c r="V26" s="64"/>
    </row>
    <row r="27" spans="2:22" x14ac:dyDescent="0.25">
      <c r="B27" s="119"/>
      <c r="C27" s="95"/>
      <c r="D27" s="79"/>
      <c r="E27" s="97"/>
      <c r="F27" s="79"/>
      <c r="G27" s="79"/>
      <c r="H27" s="79"/>
      <c r="I27" s="97"/>
      <c r="J27" s="97"/>
      <c r="K27" s="99"/>
      <c r="L27" s="79"/>
      <c r="M27" s="79"/>
      <c r="N27" s="100"/>
      <c r="O27" s="101"/>
      <c r="P27" s="95"/>
      <c r="Q27" s="87"/>
      <c r="R27" s="137"/>
      <c r="S27" s="138"/>
      <c r="T27" s="138"/>
      <c r="U27" s="138"/>
      <c r="V27" s="64"/>
    </row>
    <row r="28" spans="2:22" x14ac:dyDescent="0.25">
      <c r="B28" s="102" t="s">
        <v>300</v>
      </c>
      <c r="C28" s="103">
        <v>3.9E-2</v>
      </c>
      <c r="D28" s="104">
        <f>D31+720</f>
        <v>10080</v>
      </c>
      <c r="E28" s="105">
        <f t="shared" ref="E28:E29" si="7">D28</f>
        <v>10080</v>
      </c>
      <c r="F28" s="104">
        <f t="shared" si="4"/>
        <v>28.753412615767925</v>
      </c>
      <c r="G28" s="104">
        <f>F28*1.1</f>
        <v>31.628753877344721</v>
      </c>
      <c r="H28" s="104">
        <f t="shared" ref="H28" si="8">C28*G28</f>
        <v>1.2335214012164442</v>
      </c>
      <c r="I28" s="105">
        <v>50</v>
      </c>
      <c r="J28" s="105">
        <f>IF(I28=95,'[1]Quant. Condutores e eletrodutos'!B$3,IF(I28=70,'[1]Quant. Condutores e eletrodutos'!B$4,IF(I28=50,'[1]Quant. Condutores e eletrodutos'!B$5,IF(I28=35,'[1]Quant. Condutores e eletrodutos'!B$6,IF(I28=25,'[1]Quant. Condutores e eletrodutos'!B$7,IF(I28=16,'[1]Quant. Condutores e eletrodutos'!B$8,IF(I28=10,'[1]Quant. Condutores e eletrodutos'!B$9,IF(I28=6,'[1]Quant. Condutores e eletrodutos'!B$10,IF(I28=4,'[1]Quant. Condutores e eletrodutos'!B$11,IF(I28=2.5,'[1]Quant. Condutores e eletrodutos'!B$12,"erro"))))))))))</f>
        <v>0.76</v>
      </c>
      <c r="K28" s="107">
        <f t="shared" ref="K28" si="9">C28*3000</f>
        <v>117</v>
      </c>
      <c r="L28" s="104">
        <v>220</v>
      </c>
      <c r="M28" s="104">
        <f t="shared" ref="M28" si="10">C28*3000</f>
        <v>117</v>
      </c>
      <c r="N28" s="108">
        <f t="shared" si="5"/>
        <v>0.42612557496568071</v>
      </c>
      <c r="O28" s="109">
        <f>N28+O25</f>
        <v>1.3072533664240205</v>
      </c>
      <c r="P28" s="95"/>
      <c r="Q28" s="87"/>
      <c r="R28" s="137"/>
      <c r="S28" s="138"/>
      <c r="T28" s="138"/>
      <c r="U28" s="138"/>
      <c r="V28" s="64"/>
    </row>
    <row r="29" spans="2:22" ht="26.4" x14ac:dyDescent="0.25">
      <c r="B29" s="111" t="s">
        <v>297</v>
      </c>
      <c r="C29" s="112">
        <v>1.4999999999999999E-2</v>
      </c>
      <c r="D29" s="113">
        <f>4*180</f>
        <v>720</v>
      </c>
      <c r="E29" s="114">
        <f t="shared" si="7"/>
        <v>720</v>
      </c>
      <c r="F29" s="113">
        <f>(E29/(220*0.92))</f>
        <v>3.5573122529644268</v>
      </c>
      <c r="G29" s="113">
        <f>F29*1.2</f>
        <v>4.2687747035573116</v>
      </c>
      <c r="H29" s="115">
        <f>C29*G29</f>
        <v>6.4031620553359675E-2</v>
      </c>
      <c r="I29" s="114">
        <v>2.5</v>
      </c>
      <c r="J29" s="114">
        <f>IF(I29=95,'[1]Quant. Condutores e eletrodutos'!B$3,IF(I29=70,'[1]Quant. Condutores e eletrodutos'!B$4,IF(I29=50,'[1]Quant. Condutores e eletrodutos'!B$5,IF(I29=35,'[1]Quant. Condutores e eletrodutos'!B$6,IF(I29=25,'[1]Quant. Condutores e eletrodutos'!B$7,IF(I29=16,'[1]Quant. Condutores e eletrodutos'!B$8,IF(I29=10,'[1]Quant. Condutores e eletrodutos'!B$9,IF(I29=6,'[1]Quant. Condutores e eletrodutos'!B$10,IF(I29=4,'[1]Quant. Condutores e eletrodutos'!B$11,IF(I29=2.5,'[1]Quant. Condutores e eletrodutos'!B$12,"erro"))))))))))</f>
        <v>12.4</v>
      </c>
      <c r="K29" s="116">
        <f>C29*3000</f>
        <v>45</v>
      </c>
      <c r="L29" s="113">
        <v>220</v>
      </c>
      <c r="M29" s="113">
        <f>C29*3000</f>
        <v>45</v>
      </c>
      <c r="N29" s="117">
        <f>(H29*J29*100)/L29</f>
        <v>0.3609054976643909</v>
      </c>
      <c r="O29" s="118">
        <f>N29+O28</f>
        <v>1.6681588640884113</v>
      </c>
      <c r="P29" s="95"/>
      <c r="Q29" s="87"/>
      <c r="R29" s="137"/>
      <c r="S29" s="138"/>
      <c r="T29" s="138"/>
      <c r="U29" s="138"/>
      <c r="V29" s="64"/>
    </row>
    <row r="30" spans="2:22" x14ac:dyDescent="0.25">
      <c r="B30" s="119"/>
      <c r="C30" s="95"/>
      <c r="D30" s="79"/>
      <c r="E30" s="97"/>
      <c r="F30" s="79"/>
      <c r="G30" s="79"/>
      <c r="H30" s="79"/>
      <c r="I30" s="97"/>
      <c r="J30" s="97"/>
      <c r="K30" s="99"/>
      <c r="L30" s="79"/>
      <c r="M30" s="79"/>
      <c r="N30" s="100"/>
      <c r="O30" s="101"/>
      <c r="P30" s="95"/>
      <c r="Q30" s="87"/>
      <c r="R30" s="137"/>
      <c r="S30" s="138"/>
      <c r="T30" s="138"/>
      <c r="U30" s="138"/>
      <c r="V30" s="64"/>
    </row>
    <row r="31" spans="2:22" x14ac:dyDescent="0.25">
      <c r="B31" s="102" t="s">
        <v>301</v>
      </c>
      <c r="C31" s="103">
        <v>3.9E-2</v>
      </c>
      <c r="D31" s="104">
        <f>D34+720</f>
        <v>9360</v>
      </c>
      <c r="E31" s="105">
        <f t="shared" ref="E31:E32" si="11">D31</f>
        <v>9360</v>
      </c>
      <c r="F31" s="104">
        <f t="shared" ref="F31" si="12">(E31/(220*SQRT(3)*0.92))</f>
        <v>26.699597428927358</v>
      </c>
      <c r="G31" s="104">
        <f>F31*1.1</f>
        <v>29.369557171820098</v>
      </c>
      <c r="H31" s="104">
        <f t="shared" ref="H31" si="13">C31*G31</f>
        <v>1.1454127297009837</v>
      </c>
      <c r="I31" s="105">
        <v>50</v>
      </c>
      <c r="J31" s="105">
        <f>IF(I31=95,'[1]Quant. Condutores e eletrodutos'!B$3,IF(I31=70,'[1]Quant. Condutores e eletrodutos'!B$4,IF(I31=50,'[1]Quant. Condutores e eletrodutos'!B$5,IF(I31=35,'[1]Quant. Condutores e eletrodutos'!B$6,IF(I31=25,'[1]Quant. Condutores e eletrodutos'!B$7,IF(I31=16,'[1]Quant. Condutores e eletrodutos'!B$8,IF(I31=10,'[1]Quant. Condutores e eletrodutos'!B$9,IF(I31=6,'[1]Quant. Condutores e eletrodutos'!B$10,IF(I31=4,'[1]Quant. Condutores e eletrodutos'!B$11,IF(I31=2.5,'[1]Quant. Condutores e eletrodutos'!B$12,"erro"))))))))))</f>
        <v>0.76</v>
      </c>
      <c r="K31" s="107">
        <f t="shared" ref="K31" si="14">C31*3000</f>
        <v>117</v>
      </c>
      <c r="L31" s="104">
        <v>220</v>
      </c>
      <c r="M31" s="104">
        <f t="shared" ref="M31" si="15">C31*3000</f>
        <v>117</v>
      </c>
      <c r="N31" s="108">
        <f t="shared" ref="N31" si="16">(H31*J31*100)/L31</f>
        <v>0.39568803389670348</v>
      </c>
      <c r="O31" s="109">
        <f>N31+O28</f>
        <v>1.7029414003207239</v>
      </c>
      <c r="P31" s="95"/>
      <c r="Q31" s="87"/>
      <c r="R31" s="137"/>
      <c r="S31" s="138"/>
      <c r="T31" s="138"/>
      <c r="U31" s="138"/>
      <c r="V31" s="64"/>
    </row>
    <row r="32" spans="2:22" ht="26.4" x14ac:dyDescent="0.25">
      <c r="B32" s="111" t="s">
        <v>297</v>
      </c>
      <c r="C32" s="112">
        <v>1.4999999999999999E-2</v>
      </c>
      <c r="D32" s="113">
        <f>4*180</f>
        <v>720</v>
      </c>
      <c r="E32" s="114">
        <f t="shared" si="11"/>
        <v>720</v>
      </c>
      <c r="F32" s="113">
        <f>(E32/(220*0.92))</f>
        <v>3.5573122529644268</v>
      </c>
      <c r="G32" s="113">
        <f>F32*1.2</f>
        <v>4.2687747035573116</v>
      </c>
      <c r="H32" s="115">
        <f>C32*G32</f>
        <v>6.4031620553359675E-2</v>
      </c>
      <c r="I32" s="114">
        <v>2.5</v>
      </c>
      <c r="J32" s="114">
        <f>IF(I32=95,'[1]Quant. Condutores e eletrodutos'!B$3,IF(I32=70,'[1]Quant. Condutores e eletrodutos'!B$4,IF(I32=50,'[1]Quant. Condutores e eletrodutos'!B$5,IF(I32=35,'[1]Quant. Condutores e eletrodutos'!B$6,IF(I32=25,'[1]Quant. Condutores e eletrodutos'!B$7,IF(I32=16,'[1]Quant. Condutores e eletrodutos'!B$8,IF(I32=10,'[1]Quant. Condutores e eletrodutos'!B$9,IF(I32=6,'[1]Quant. Condutores e eletrodutos'!B$10,IF(I32=4,'[1]Quant. Condutores e eletrodutos'!B$11,IF(I32=2.5,'[1]Quant. Condutores e eletrodutos'!B$12,"erro"))))))))))</f>
        <v>12.4</v>
      </c>
      <c r="K32" s="116">
        <f>C32*3000</f>
        <v>45</v>
      </c>
      <c r="L32" s="113">
        <v>220</v>
      </c>
      <c r="M32" s="113">
        <f>C32*3000</f>
        <v>45</v>
      </c>
      <c r="N32" s="117">
        <f>(H32*J32*100)/L32</f>
        <v>0.3609054976643909</v>
      </c>
      <c r="O32" s="118">
        <f>N32+O31</f>
        <v>2.063846897985115</v>
      </c>
      <c r="P32" s="95"/>
      <c r="Q32" s="87"/>
      <c r="R32" s="137"/>
      <c r="S32" s="138"/>
      <c r="T32" s="138"/>
      <c r="U32" s="138"/>
      <c r="V32" s="64"/>
    </row>
    <row r="33" spans="2:22" x14ac:dyDescent="0.25">
      <c r="B33" s="119"/>
      <c r="C33" s="95"/>
      <c r="D33" s="79"/>
      <c r="E33" s="97"/>
      <c r="F33" s="79"/>
      <c r="G33" s="79"/>
      <c r="H33" s="79"/>
      <c r="I33" s="97"/>
      <c r="J33" s="97"/>
      <c r="K33" s="99"/>
      <c r="L33" s="79"/>
      <c r="M33" s="79"/>
      <c r="N33" s="100"/>
      <c r="O33" s="101"/>
      <c r="P33" s="95"/>
      <c r="Q33" s="87"/>
      <c r="R33" s="137"/>
      <c r="S33" s="138"/>
      <c r="T33" s="138"/>
      <c r="U33" s="138"/>
      <c r="V33" s="64"/>
    </row>
    <row r="34" spans="2:22" x14ac:dyDescent="0.25">
      <c r="B34" s="102" t="s">
        <v>302</v>
      </c>
      <c r="C34" s="103">
        <v>3.9E-2</v>
      </c>
      <c r="D34" s="104">
        <f>D37+720</f>
        <v>8640</v>
      </c>
      <c r="E34" s="105">
        <f t="shared" ref="E34:E35" si="17">D34</f>
        <v>8640</v>
      </c>
      <c r="F34" s="104">
        <f t="shared" ref="F34" si="18">(E34/(220*SQRT(3)*0.92))</f>
        <v>24.645782242086792</v>
      </c>
      <c r="G34" s="104">
        <f>F34*1.1</f>
        <v>27.110360466295475</v>
      </c>
      <c r="H34" s="104">
        <f t="shared" ref="H34" si="19">C34*G34</f>
        <v>1.0573040581855235</v>
      </c>
      <c r="I34" s="105">
        <v>50</v>
      </c>
      <c r="J34" s="105">
        <f>IF(I34=95,'[1]Quant. Condutores e eletrodutos'!B$3,IF(I34=70,'[1]Quant. Condutores e eletrodutos'!B$4,IF(I34=50,'[1]Quant. Condutores e eletrodutos'!B$5,IF(I34=35,'[1]Quant. Condutores e eletrodutos'!B$6,IF(I34=25,'[1]Quant. Condutores e eletrodutos'!B$7,IF(I34=16,'[1]Quant. Condutores e eletrodutos'!B$8,IF(I34=10,'[1]Quant. Condutores e eletrodutos'!B$9,IF(I34=6,'[1]Quant. Condutores e eletrodutos'!B$10,IF(I34=4,'[1]Quant. Condutores e eletrodutos'!B$11,IF(I34=2.5,'[1]Quant. Condutores e eletrodutos'!B$12,"erro"))))))))))</f>
        <v>0.76</v>
      </c>
      <c r="K34" s="107">
        <f t="shared" ref="K34" si="20">C34*3000</f>
        <v>117</v>
      </c>
      <c r="L34" s="104">
        <v>220</v>
      </c>
      <c r="M34" s="104">
        <f t="shared" ref="M34" si="21">C34*3000</f>
        <v>117</v>
      </c>
      <c r="N34" s="108">
        <f t="shared" ref="N34" si="22">(H34*J34*100)/L34</f>
        <v>0.36525049282772631</v>
      </c>
      <c r="O34" s="109">
        <f>N34+O31</f>
        <v>2.0681918931484504</v>
      </c>
      <c r="P34" s="95"/>
      <c r="Q34" s="87"/>
      <c r="R34" s="137"/>
      <c r="S34" s="138"/>
      <c r="T34" s="138"/>
      <c r="U34" s="138"/>
      <c r="V34" s="64"/>
    </row>
    <row r="35" spans="2:22" ht="26.4" x14ac:dyDescent="0.25">
      <c r="B35" s="111" t="s">
        <v>297</v>
      </c>
      <c r="C35" s="112">
        <v>1.4999999999999999E-2</v>
      </c>
      <c r="D35" s="113">
        <f>4*180</f>
        <v>720</v>
      </c>
      <c r="E35" s="114">
        <f t="shared" si="17"/>
        <v>720</v>
      </c>
      <c r="F35" s="113">
        <f>(E35/(220*0.92))</f>
        <v>3.5573122529644268</v>
      </c>
      <c r="G35" s="113">
        <f>F35*1.2</f>
        <v>4.2687747035573116</v>
      </c>
      <c r="H35" s="115">
        <f>C35*G35</f>
        <v>6.4031620553359675E-2</v>
      </c>
      <c r="I35" s="114">
        <v>2.5</v>
      </c>
      <c r="J35" s="114">
        <f>IF(I35=95,'[1]Quant. Condutores e eletrodutos'!B$3,IF(I35=70,'[1]Quant. Condutores e eletrodutos'!B$4,IF(I35=50,'[1]Quant. Condutores e eletrodutos'!B$5,IF(I35=35,'[1]Quant. Condutores e eletrodutos'!B$6,IF(I35=25,'[1]Quant. Condutores e eletrodutos'!B$7,IF(I35=16,'[1]Quant. Condutores e eletrodutos'!B$8,IF(I35=10,'[1]Quant. Condutores e eletrodutos'!B$9,IF(I35=6,'[1]Quant. Condutores e eletrodutos'!B$10,IF(I35=4,'[1]Quant. Condutores e eletrodutos'!B$11,IF(I35=2.5,'[1]Quant. Condutores e eletrodutos'!B$12,"erro"))))))))))</f>
        <v>12.4</v>
      </c>
      <c r="K35" s="116">
        <f>C35*3000</f>
        <v>45</v>
      </c>
      <c r="L35" s="113">
        <v>220</v>
      </c>
      <c r="M35" s="113">
        <f>C35*3000</f>
        <v>45</v>
      </c>
      <c r="N35" s="117">
        <f>(H35*J35*100)/L35</f>
        <v>0.3609054976643909</v>
      </c>
      <c r="O35" s="118">
        <f>N35+O34</f>
        <v>2.4290973908128413</v>
      </c>
      <c r="P35" s="95"/>
      <c r="Q35" s="87"/>
      <c r="R35" s="137"/>
      <c r="S35" s="138"/>
      <c r="T35" s="138"/>
      <c r="U35" s="138"/>
      <c r="V35" s="64"/>
    </row>
    <row r="36" spans="2:22" x14ac:dyDescent="0.25">
      <c r="B36" s="119"/>
      <c r="C36" s="95"/>
      <c r="D36" s="79"/>
      <c r="E36" s="97"/>
      <c r="F36" s="79"/>
      <c r="G36" s="79"/>
      <c r="H36" s="79"/>
      <c r="I36" s="97"/>
      <c r="J36" s="97"/>
      <c r="K36" s="99"/>
      <c r="L36" s="79"/>
      <c r="M36" s="79"/>
      <c r="N36" s="100"/>
      <c r="O36" s="101"/>
      <c r="P36" s="95"/>
      <c r="Q36" s="87"/>
      <c r="R36" s="137"/>
      <c r="S36" s="138"/>
      <c r="T36" s="138"/>
      <c r="U36" s="138"/>
      <c r="V36" s="64"/>
    </row>
    <row r="37" spans="2:22" x14ac:dyDescent="0.25">
      <c r="B37" s="102" t="s">
        <v>303</v>
      </c>
      <c r="C37" s="103">
        <v>3.9E-2</v>
      </c>
      <c r="D37" s="104">
        <f>D40+720</f>
        <v>7920</v>
      </c>
      <c r="E37" s="105">
        <f t="shared" ref="E37:E38" si="23">D37</f>
        <v>7920</v>
      </c>
      <c r="F37" s="104">
        <f t="shared" ref="F37" si="24">(E37/(220*SQRT(3)*0.92))</f>
        <v>22.591967055246229</v>
      </c>
      <c r="G37" s="104">
        <f>F37*1.1</f>
        <v>24.851163760770856</v>
      </c>
      <c r="H37" s="104">
        <f t="shared" ref="H37" si="25">C37*G37</f>
        <v>0.96919538667006333</v>
      </c>
      <c r="I37" s="105">
        <v>50</v>
      </c>
      <c r="J37" s="105">
        <f>IF(I37=95,'[1]Quant. Condutores e eletrodutos'!B$3,IF(I37=70,'[1]Quant. Condutores e eletrodutos'!B$4,IF(I37=50,'[1]Quant. Condutores e eletrodutos'!B$5,IF(I37=35,'[1]Quant. Condutores e eletrodutos'!B$6,IF(I37=25,'[1]Quant. Condutores e eletrodutos'!B$7,IF(I37=16,'[1]Quant. Condutores e eletrodutos'!B$8,IF(I37=10,'[1]Quant. Condutores e eletrodutos'!B$9,IF(I37=6,'[1]Quant. Condutores e eletrodutos'!B$10,IF(I37=4,'[1]Quant. Condutores e eletrodutos'!B$11,IF(I37=2.5,'[1]Quant. Condutores e eletrodutos'!B$12,"erro"))))))))))</f>
        <v>0.76</v>
      </c>
      <c r="K37" s="107">
        <f t="shared" ref="K37" si="26">C37*3000</f>
        <v>117</v>
      </c>
      <c r="L37" s="104">
        <v>220</v>
      </c>
      <c r="M37" s="104">
        <f t="shared" ref="M37" si="27">C37*3000</f>
        <v>117</v>
      </c>
      <c r="N37" s="108">
        <f t="shared" ref="N37" si="28">(H37*J37*100)/L37</f>
        <v>0.33481295175874914</v>
      </c>
      <c r="O37" s="109">
        <f>N37+O34</f>
        <v>2.4030048449071995</v>
      </c>
      <c r="P37" s="95"/>
      <c r="Q37" s="87"/>
      <c r="R37" s="137"/>
      <c r="S37" s="138"/>
      <c r="T37" s="138"/>
      <c r="U37" s="138"/>
      <c r="V37" s="64"/>
    </row>
    <row r="38" spans="2:22" ht="26.4" x14ac:dyDescent="0.25">
      <c r="B38" s="111" t="s">
        <v>297</v>
      </c>
      <c r="C38" s="112">
        <v>1.4999999999999999E-2</v>
      </c>
      <c r="D38" s="113">
        <f>4*180</f>
        <v>720</v>
      </c>
      <c r="E38" s="114">
        <f t="shared" si="23"/>
        <v>720</v>
      </c>
      <c r="F38" s="113">
        <f>(E38/(220*0.92))</f>
        <v>3.5573122529644268</v>
      </c>
      <c r="G38" s="113">
        <f>F38*1.2</f>
        <v>4.2687747035573116</v>
      </c>
      <c r="H38" s="115">
        <f>C38*G38</f>
        <v>6.4031620553359675E-2</v>
      </c>
      <c r="I38" s="114">
        <v>2.5</v>
      </c>
      <c r="J38" s="114">
        <f>IF(I38=95,'[1]Quant. Condutores e eletrodutos'!B$3,IF(I38=70,'[1]Quant. Condutores e eletrodutos'!B$4,IF(I38=50,'[1]Quant. Condutores e eletrodutos'!B$5,IF(I38=35,'[1]Quant. Condutores e eletrodutos'!B$6,IF(I38=25,'[1]Quant. Condutores e eletrodutos'!B$7,IF(I38=16,'[1]Quant. Condutores e eletrodutos'!B$8,IF(I38=10,'[1]Quant. Condutores e eletrodutos'!B$9,IF(I38=6,'[1]Quant. Condutores e eletrodutos'!B$10,IF(I38=4,'[1]Quant. Condutores e eletrodutos'!B$11,IF(I38=2.5,'[1]Quant. Condutores e eletrodutos'!B$12,"erro"))))))))))</f>
        <v>12.4</v>
      </c>
      <c r="K38" s="116">
        <f>C38*3000</f>
        <v>45</v>
      </c>
      <c r="L38" s="113">
        <v>220</v>
      </c>
      <c r="M38" s="113">
        <f>C38*3000</f>
        <v>45</v>
      </c>
      <c r="N38" s="117">
        <f>(H38*J38*100)/L38</f>
        <v>0.3609054976643909</v>
      </c>
      <c r="O38" s="118">
        <f>N38+O37</f>
        <v>2.7639103425715903</v>
      </c>
      <c r="P38" s="95"/>
      <c r="Q38" s="87"/>
      <c r="R38" s="137"/>
      <c r="S38" s="138"/>
      <c r="T38" s="138"/>
      <c r="U38" s="138"/>
      <c r="V38" s="64"/>
    </row>
    <row r="39" spans="2:22" x14ac:dyDescent="0.25">
      <c r="B39" s="119"/>
      <c r="C39" s="95"/>
      <c r="D39" s="79"/>
      <c r="E39" s="97"/>
      <c r="F39" s="79"/>
      <c r="G39" s="79"/>
      <c r="H39" s="79"/>
      <c r="I39" s="97"/>
      <c r="J39" s="97"/>
      <c r="K39" s="99"/>
      <c r="L39" s="79"/>
      <c r="M39" s="79"/>
      <c r="N39" s="100"/>
      <c r="O39" s="101"/>
      <c r="P39" s="95"/>
      <c r="Q39" s="87"/>
      <c r="R39" s="137"/>
      <c r="S39" s="138"/>
      <c r="T39" s="138"/>
      <c r="U39" s="138"/>
      <c r="V39" s="64"/>
    </row>
    <row r="40" spans="2:22" x14ac:dyDescent="0.25">
      <c r="B40" s="102" t="s">
        <v>304</v>
      </c>
      <c r="C40" s="103">
        <v>3.6999999999999998E-2</v>
      </c>
      <c r="D40" s="104">
        <f>D43+720</f>
        <v>7200</v>
      </c>
      <c r="E40" s="105">
        <f t="shared" ref="E40:E41" si="29">D40</f>
        <v>7200</v>
      </c>
      <c r="F40" s="104">
        <f t="shared" ref="F40" si="30">(E40/(220*SQRT(3)*0.92))</f>
        <v>20.538151868405663</v>
      </c>
      <c r="G40" s="104">
        <f>F40*1.1</f>
        <v>22.591967055246233</v>
      </c>
      <c r="H40" s="104">
        <f t="shared" ref="H40" si="31">C40*G40</f>
        <v>0.83590278104411053</v>
      </c>
      <c r="I40" s="105">
        <v>50</v>
      </c>
      <c r="J40" s="105">
        <f>IF(I40=95,'[1]Quant. Condutores e eletrodutos'!B$3,IF(I40=70,'[1]Quant. Condutores e eletrodutos'!B$4,IF(I40=50,'[1]Quant. Condutores e eletrodutos'!B$5,IF(I40=35,'[1]Quant. Condutores e eletrodutos'!B$6,IF(I40=25,'[1]Quant. Condutores e eletrodutos'!B$7,IF(I40=16,'[1]Quant. Condutores e eletrodutos'!B$8,IF(I40=10,'[1]Quant. Condutores e eletrodutos'!B$9,IF(I40=6,'[1]Quant. Condutores e eletrodutos'!B$10,IF(I40=4,'[1]Quant. Condutores e eletrodutos'!B$11,IF(I40=2.5,'[1]Quant. Condutores e eletrodutos'!B$12,"erro"))))))))))</f>
        <v>0.76</v>
      </c>
      <c r="K40" s="107">
        <f t="shared" ref="K40" si="32">C40*3000</f>
        <v>111</v>
      </c>
      <c r="L40" s="104">
        <v>220</v>
      </c>
      <c r="M40" s="104">
        <f t="shared" ref="M40" si="33">C40*3000</f>
        <v>111</v>
      </c>
      <c r="N40" s="108">
        <f t="shared" ref="N40" si="34">(H40*J40*100)/L40</f>
        <v>0.28876641526978364</v>
      </c>
      <c r="O40" s="109">
        <f>N40+O37</f>
        <v>2.6917712601769832</v>
      </c>
      <c r="P40" s="95"/>
      <c r="Q40" s="87"/>
      <c r="R40" s="137"/>
      <c r="S40" s="138"/>
      <c r="T40" s="138"/>
      <c r="U40" s="138"/>
      <c r="V40" s="64"/>
    </row>
    <row r="41" spans="2:22" ht="26.4" x14ac:dyDescent="0.25">
      <c r="B41" s="111" t="s">
        <v>297</v>
      </c>
      <c r="C41" s="112">
        <v>1.4999999999999999E-2</v>
      </c>
      <c r="D41" s="113">
        <f>4*180</f>
        <v>720</v>
      </c>
      <c r="E41" s="114">
        <f t="shared" si="29"/>
        <v>720</v>
      </c>
      <c r="F41" s="113">
        <f>(E41/(220*0.92))</f>
        <v>3.5573122529644268</v>
      </c>
      <c r="G41" s="113">
        <f>F41*1.2</f>
        <v>4.2687747035573116</v>
      </c>
      <c r="H41" s="115">
        <f>C41*G41</f>
        <v>6.4031620553359675E-2</v>
      </c>
      <c r="I41" s="114">
        <v>2.5</v>
      </c>
      <c r="J41" s="114">
        <f>IF(I41=95,'[1]Quant. Condutores e eletrodutos'!B$3,IF(I41=70,'[1]Quant. Condutores e eletrodutos'!B$4,IF(I41=50,'[1]Quant. Condutores e eletrodutos'!B$5,IF(I41=35,'[1]Quant. Condutores e eletrodutos'!B$6,IF(I41=25,'[1]Quant. Condutores e eletrodutos'!B$7,IF(I41=16,'[1]Quant. Condutores e eletrodutos'!B$8,IF(I41=10,'[1]Quant. Condutores e eletrodutos'!B$9,IF(I41=6,'[1]Quant. Condutores e eletrodutos'!B$10,IF(I41=4,'[1]Quant. Condutores e eletrodutos'!B$11,IF(I41=2.5,'[1]Quant. Condutores e eletrodutos'!B$12,"erro"))))))))))</f>
        <v>12.4</v>
      </c>
      <c r="K41" s="116">
        <f>C41*3000</f>
        <v>45</v>
      </c>
      <c r="L41" s="113">
        <v>220</v>
      </c>
      <c r="M41" s="113">
        <f>C41*3000</f>
        <v>45</v>
      </c>
      <c r="N41" s="117">
        <f>(H41*J41*100)/L41</f>
        <v>0.3609054976643909</v>
      </c>
      <c r="O41" s="118">
        <f>N41+O40</f>
        <v>3.052676757841374</v>
      </c>
      <c r="P41" s="95"/>
      <c r="Q41" s="87"/>
      <c r="R41" s="137"/>
      <c r="S41" s="138"/>
      <c r="T41" s="138"/>
      <c r="U41" s="138"/>
      <c r="V41" s="64"/>
    </row>
    <row r="42" spans="2:22" x14ac:dyDescent="0.25">
      <c r="B42" s="119"/>
      <c r="C42" s="95"/>
      <c r="D42" s="79"/>
      <c r="E42" s="97"/>
      <c r="F42" s="79"/>
      <c r="G42" s="79"/>
      <c r="H42" s="79"/>
      <c r="I42" s="97"/>
      <c r="J42" s="97"/>
      <c r="K42" s="99"/>
      <c r="L42" s="79"/>
      <c r="M42" s="79"/>
      <c r="N42" s="100"/>
      <c r="O42" s="101"/>
      <c r="P42" s="95"/>
      <c r="Q42" s="87"/>
      <c r="R42" s="137"/>
      <c r="S42" s="138"/>
      <c r="T42" s="138"/>
      <c r="U42" s="138"/>
      <c r="V42" s="64"/>
    </row>
    <row r="43" spans="2:22" x14ac:dyDescent="0.25">
      <c r="B43" s="102" t="s">
        <v>305</v>
      </c>
      <c r="C43" s="103">
        <v>3.6999999999999998E-2</v>
      </c>
      <c r="D43" s="104">
        <f>D46+720</f>
        <v>6480</v>
      </c>
      <c r="E43" s="105">
        <f t="shared" ref="E43:E44" si="35">D43</f>
        <v>6480</v>
      </c>
      <c r="F43" s="104">
        <f t="shared" ref="F43" si="36">(E43/(220*SQRT(3)*0.92))</f>
        <v>18.484336681565097</v>
      </c>
      <c r="G43" s="104">
        <f>F43*1.1</f>
        <v>20.332770349721606</v>
      </c>
      <c r="H43" s="104">
        <f t="shared" ref="H43" si="37">C43*G43</f>
        <v>0.75231250293969942</v>
      </c>
      <c r="I43" s="105">
        <v>35</v>
      </c>
      <c r="J43" s="105">
        <f>IF(I43=95,'[1]Quant. Condutores e eletrodutos'!B$3,IF(I43=70,'[1]Quant. Condutores e eletrodutos'!B$4,IF(I43=50,'[1]Quant. Condutores e eletrodutos'!B$5,IF(I43=35,'[1]Quant. Condutores e eletrodutos'!B$6,IF(I43=25,'[1]Quant. Condutores e eletrodutos'!B$7,IF(I43=16,'[1]Quant. Condutores e eletrodutos'!B$8,IF(I43=10,'[1]Quant. Condutores e eletrodutos'!B$9,IF(I43=6,'[1]Quant. Condutores e eletrodutos'!B$10,IF(I43=4,'[1]Quant. Condutores e eletrodutos'!B$11,IF(I43=2.5,'[1]Quant. Condutores e eletrodutos'!B$12,"erro"))))))))))</f>
        <v>0.98</v>
      </c>
      <c r="K43" s="107">
        <f t="shared" ref="K43" si="38">C43*3000</f>
        <v>111</v>
      </c>
      <c r="L43" s="104">
        <v>220</v>
      </c>
      <c r="M43" s="104">
        <f t="shared" ref="M43" si="39">C43*3000</f>
        <v>111</v>
      </c>
      <c r="N43" s="108">
        <f t="shared" ref="N43" si="40">(H43*J43*100)/L43</f>
        <v>0.33512102403677518</v>
      </c>
      <c r="O43" s="109">
        <f>N43+O40</f>
        <v>3.0268922842137584</v>
      </c>
      <c r="P43" s="95"/>
      <c r="Q43" s="87"/>
      <c r="R43" s="137"/>
      <c r="S43" s="138"/>
      <c r="T43" s="138"/>
      <c r="U43" s="138"/>
      <c r="V43" s="64"/>
    </row>
    <row r="44" spans="2:22" ht="26.4" x14ac:dyDescent="0.25">
      <c r="B44" s="111" t="s">
        <v>297</v>
      </c>
      <c r="C44" s="112">
        <v>1.4999999999999999E-2</v>
      </c>
      <c r="D44" s="113">
        <f>4*180</f>
        <v>720</v>
      </c>
      <c r="E44" s="114">
        <f t="shared" si="35"/>
        <v>720</v>
      </c>
      <c r="F44" s="113">
        <f>(E44/(220*0.92))</f>
        <v>3.5573122529644268</v>
      </c>
      <c r="G44" s="113">
        <f>F44*1.2</f>
        <v>4.2687747035573116</v>
      </c>
      <c r="H44" s="115">
        <f>C44*G44</f>
        <v>6.4031620553359675E-2</v>
      </c>
      <c r="I44" s="114">
        <v>2.5</v>
      </c>
      <c r="J44" s="114">
        <f>IF(I44=95,'[1]Quant. Condutores e eletrodutos'!B$3,IF(I44=70,'[1]Quant. Condutores e eletrodutos'!B$4,IF(I44=50,'[1]Quant. Condutores e eletrodutos'!B$5,IF(I44=35,'[1]Quant. Condutores e eletrodutos'!B$6,IF(I44=25,'[1]Quant. Condutores e eletrodutos'!B$7,IF(I44=16,'[1]Quant. Condutores e eletrodutos'!B$8,IF(I44=10,'[1]Quant. Condutores e eletrodutos'!B$9,IF(I44=6,'[1]Quant. Condutores e eletrodutos'!B$10,IF(I44=4,'[1]Quant. Condutores e eletrodutos'!B$11,IF(I44=2.5,'[1]Quant. Condutores e eletrodutos'!B$12,"erro"))))))))))</f>
        <v>12.4</v>
      </c>
      <c r="K44" s="116">
        <f>C44*3000</f>
        <v>45</v>
      </c>
      <c r="L44" s="113">
        <v>220</v>
      </c>
      <c r="M44" s="113">
        <f>C44*3000</f>
        <v>45</v>
      </c>
      <c r="N44" s="117">
        <f>(H44*J44*100)/L44</f>
        <v>0.3609054976643909</v>
      </c>
      <c r="O44" s="118">
        <f>N44+O43</f>
        <v>3.3877977818781493</v>
      </c>
      <c r="P44" s="95"/>
      <c r="Q44" s="87"/>
      <c r="R44" s="137"/>
      <c r="S44" s="138"/>
      <c r="T44" s="138"/>
      <c r="U44" s="138"/>
      <c r="V44" s="64"/>
    </row>
    <row r="45" spans="2:22" x14ac:dyDescent="0.25">
      <c r="B45" s="119"/>
      <c r="C45" s="95"/>
      <c r="D45" s="79"/>
      <c r="E45" s="97"/>
      <c r="F45" s="79"/>
      <c r="G45" s="79"/>
      <c r="H45" s="79"/>
      <c r="I45" s="97"/>
      <c r="J45" s="97"/>
      <c r="K45" s="99"/>
      <c r="L45" s="79"/>
      <c r="M45" s="79"/>
      <c r="N45" s="100"/>
      <c r="O45" s="101"/>
      <c r="P45" s="95"/>
      <c r="Q45" s="87"/>
      <c r="R45" s="137"/>
      <c r="S45" s="138"/>
      <c r="T45" s="138"/>
      <c r="U45" s="138"/>
      <c r="V45" s="64"/>
    </row>
    <row r="46" spans="2:22" x14ac:dyDescent="0.25">
      <c r="B46" s="102" t="s">
        <v>306</v>
      </c>
      <c r="C46" s="103">
        <v>3.6999999999999998E-2</v>
      </c>
      <c r="D46" s="104">
        <f>D49+720</f>
        <v>5760</v>
      </c>
      <c r="E46" s="105">
        <f t="shared" ref="E46:E47" si="41">D46</f>
        <v>5760</v>
      </c>
      <c r="F46" s="104">
        <f t="shared" ref="F46" si="42">(E46/(220*SQRT(3)*0.92))</f>
        <v>16.43052149472453</v>
      </c>
      <c r="G46" s="104">
        <f>F46*1.1</f>
        <v>18.073573644196983</v>
      </c>
      <c r="H46" s="104">
        <f t="shared" ref="H46" si="43">C46*G46</f>
        <v>0.66872222483528831</v>
      </c>
      <c r="I46" s="105">
        <v>35</v>
      </c>
      <c r="J46" s="105">
        <f>IF(I46=95,'[1]Quant. Condutores e eletrodutos'!B$3,IF(I46=70,'[1]Quant. Condutores e eletrodutos'!B$4,IF(I46=50,'[1]Quant. Condutores e eletrodutos'!B$5,IF(I46=35,'[1]Quant. Condutores e eletrodutos'!B$6,IF(I46=25,'[1]Quant. Condutores e eletrodutos'!B$7,IF(I46=16,'[1]Quant. Condutores e eletrodutos'!B$8,IF(I46=10,'[1]Quant. Condutores e eletrodutos'!B$9,IF(I46=6,'[1]Quant. Condutores e eletrodutos'!B$10,IF(I46=4,'[1]Quant. Condutores e eletrodutos'!B$11,IF(I46=2.5,'[1]Quant. Condutores e eletrodutos'!B$12,"erro"))))))))))</f>
        <v>0.98</v>
      </c>
      <c r="K46" s="107">
        <f t="shared" ref="K46" si="44">C46*3000</f>
        <v>111</v>
      </c>
      <c r="L46" s="104">
        <v>220</v>
      </c>
      <c r="M46" s="104">
        <f t="shared" ref="M46" si="45">C46*3000</f>
        <v>111</v>
      </c>
      <c r="N46" s="108">
        <f t="shared" ref="N46" si="46">(H46*J46*100)/L46</f>
        <v>0.29788535469935573</v>
      </c>
      <c r="O46" s="109">
        <f>N46+O43</f>
        <v>3.3247776389131141</v>
      </c>
      <c r="P46" s="95"/>
      <c r="Q46" s="87"/>
      <c r="R46" s="137"/>
      <c r="S46" s="138"/>
      <c r="T46" s="138"/>
      <c r="U46" s="138"/>
      <c r="V46" s="64"/>
    </row>
    <row r="47" spans="2:22" ht="26.4" x14ac:dyDescent="0.25">
      <c r="B47" s="111" t="s">
        <v>297</v>
      </c>
      <c r="C47" s="112">
        <v>1.4999999999999999E-2</v>
      </c>
      <c r="D47" s="113">
        <f>4*180</f>
        <v>720</v>
      </c>
      <c r="E47" s="114">
        <f t="shared" si="41"/>
        <v>720</v>
      </c>
      <c r="F47" s="113">
        <f>(E47/(220*0.92))</f>
        <v>3.5573122529644268</v>
      </c>
      <c r="G47" s="113">
        <f>F47*1.2</f>
        <v>4.2687747035573116</v>
      </c>
      <c r="H47" s="115">
        <f>C47*G47</f>
        <v>6.4031620553359675E-2</v>
      </c>
      <c r="I47" s="114">
        <v>2.5</v>
      </c>
      <c r="J47" s="114">
        <f>IF(I47=95,'[1]Quant. Condutores e eletrodutos'!B$3,IF(I47=70,'[1]Quant. Condutores e eletrodutos'!B$4,IF(I47=50,'[1]Quant. Condutores e eletrodutos'!B$5,IF(I47=35,'[1]Quant. Condutores e eletrodutos'!B$6,IF(I47=25,'[1]Quant. Condutores e eletrodutos'!B$7,IF(I47=16,'[1]Quant. Condutores e eletrodutos'!B$8,IF(I47=10,'[1]Quant. Condutores e eletrodutos'!B$9,IF(I47=6,'[1]Quant. Condutores e eletrodutos'!B$10,IF(I47=4,'[1]Quant. Condutores e eletrodutos'!B$11,IF(I47=2.5,'[1]Quant. Condutores e eletrodutos'!B$12,"erro"))))))))))</f>
        <v>12.4</v>
      </c>
      <c r="K47" s="116">
        <f>C47*3000</f>
        <v>45</v>
      </c>
      <c r="L47" s="113">
        <v>220</v>
      </c>
      <c r="M47" s="113">
        <f>C47*3000</f>
        <v>45</v>
      </c>
      <c r="N47" s="117">
        <f>(H47*J47*100)/L47</f>
        <v>0.3609054976643909</v>
      </c>
      <c r="O47" s="118">
        <f>N47+O46</f>
        <v>3.6856831365775049</v>
      </c>
      <c r="P47" s="95"/>
      <c r="Q47" s="87"/>
      <c r="R47" s="137"/>
      <c r="S47" s="138"/>
      <c r="T47" s="138"/>
      <c r="U47" s="138"/>
      <c r="V47" s="64"/>
    </row>
    <row r="48" spans="2:22" x14ac:dyDescent="0.25">
      <c r="B48" s="119"/>
      <c r="C48" s="95"/>
      <c r="D48" s="79"/>
      <c r="E48" s="97"/>
      <c r="F48" s="79"/>
      <c r="G48" s="79"/>
      <c r="H48" s="79"/>
      <c r="I48" s="97"/>
      <c r="J48" s="97"/>
      <c r="K48" s="99"/>
      <c r="L48" s="79"/>
      <c r="M48" s="79"/>
      <c r="N48" s="100"/>
      <c r="O48" s="101"/>
      <c r="P48" s="95"/>
      <c r="Q48" s="87"/>
      <c r="R48" s="137"/>
      <c r="S48" s="138"/>
      <c r="T48" s="138"/>
      <c r="U48" s="138"/>
      <c r="V48" s="64"/>
    </row>
    <row r="49" spans="2:22" x14ac:dyDescent="0.25">
      <c r="B49" s="102" t="s">
        <v>307</v>
      </c>
      <c r="C49" s="103">
        <v>3.6999999999999998E-2</v>
      </c>
      <c r="D49" s="104">
        <f>D52+720</f>
        <v>5040</v>
      </c>
      <c r="E49" s="105">
        <f t="shared" ref="E49:E50" si="47">D49</f>
        <v>5040</v>
      </c>
      <c r="F49" s="104">
        <f t="shared" ref="F49" si="48">(E49/(220*SQRT(3)*0.92))</f>
        <v>14.376706307883962</v>
      </c>
      <c r="G49" s="104">
        <f>F49*1.1</f>
        <v>15.81437693867236</v>
      </c>
      <c r="H49" s="104">
        <f t="shared" ref="H49" si="49">C49*G49</f>
        <v>0.58513194673087732</v>
      </c>
      <c r="I49" s="105">
        <v>35</v>
      </c>
      <c r="J49" s="105">
        <f>IF(I49=95,'[1]Quant. Condutores e eletrodutos'!B$3,IF(I49=70,'[1]Quant. Condutores e eletrodutos'!B$4,IF(I49=50,'[1]Quant. Condutores e eletrodutos'!B$5,IF(I49=35,'[1]Quant. Condutores e eletrodutos'!B$6,IF(I49=25,'[1]Quant. Condutores e eletrodutos'!B$7,IF(I49=16,'[1]Quant. Condutores e eletrodutos'!B$8,IF(I49=10,'[1]Quant. Condutores e eletrodutos'!B$9,IF(I49=6,'[1]Quant. Condutores e eletrodutos'!B$10,IF(I49=4,'[1]Quant. Condutores e eletrodutos'!B$11,IF(I49=2.5,'[1]Quant. Condutores e eletrodutos'!B$12,"erro"))))))))))</f>
        <v>0.98</v>
      </c>
      <c r="K49" s="107">
        <f t="shared" ref="K49" si="50">C49*3000</f>
        <v>111</v>
      </c>
      <c r="L49" s="104">
        <v>220</v>
      </c>
      <c r="M49" s="104">
        <f t="shared" ref="M49" si="51">C49*3000</f>
        <v>111</v>
      </c>
      <c r="N49" s="108">
        <f t="shared" ref="N49" si="52">(H49*J49*100)/L49</f>
        <v>0.26064968536193628</v>
      </c>
      <c r="O49" s="109">
        <f>N49+O46</f>
        <v>3.5854273242750505</v>
      </c>
      <c r="P49" s="95"/>
      <c r="Q49" s="87"/>
      <c r="R49" s="137"/>
      <c r="S49" s="138"/>
      <c r="T49" s="138"/>
      <c r="U49" s="138"/>
      <c r="V49" s="64"/>
    </row>
    <row r="50" spans="2:22" ht="26.4" x14ac:dyDescent="0.25">
      <c r="B50" s="111" t="s">
        <v>297</v>
      </c>
      <c r="C50" s="112">
        <v>1.4999999999999999E-2</v>
      </c>
      <c r="D50" s="113">
        <f>4*180</f>
        <v>720</v>
      </c>
      <c r="E50" s="114">
        <f t="shared" si="47"/>
        <v>720</v>
      </c>
      <c r="F50" s="113">
        <f>(E50/(220*0.92))</f>
        <v>3.5573122529644268</v>
      </c>
      <c r="G50" s="113">
        <f>F50*1.2</f>
        <v>4.2687747035573116</v>
      </c>
      <c r="H50" s="115">
        <f>C50*G50</f>
        <v>6.4031620553359675E-2</v>
      </c>
      <c r="I50" s="114">
        <v>2.5</v>
      </c>
      <c r="J50" s="114">
        <f>IF(I50=95,'[1]Quant. Condutores e eletrodutos'!B$3,IF(I50=70,'[1]Quant. Condutores e eletrodutos'!B$4,IF(I50=50,'[1]Quant. Condutores e eletrodutos'!B$5,IF(I50=35,'[1]Quant. Condutores e eletrodutos'!B$6,IF(I50=25,'[1]Quant. Condutores e eletrodutos'!B$7,IF(I50=16,'[1]Quant. Condutores e eletrodutos'!B$8,IF(I50=10,'[1]Quant. Condutores e eletrodutos'!B$9,IF(I50=6,'[1]Quant. Condutores e eletrodutos'!B$10,IF(I50=4,'[1]Quant. Condutores e eletrodutos'!B$11,IF(I50=2.5,'[1]Quant. Condutores e eletrodutos'!B$12,"erro"))))))))))</f>
        <v>12.4</v>
      </c>
      <c r="K50" s="116">
        <f>C50*3000</f>
        <v>45</v>
      </c>
      <c r="L50" s="113">
        <v>220</v>
      </c>
      <c r="M50" s="113">
        <f>C50*3000</f>
        <v>45</v>
      </c>
      <c r="N50" s="117">
        <f>(H50*J50*100)/L50</f>
        <v>0.3609054976643909</v>
      </c>
      <c r="O50" s="118">
        <f>N50+O49</f>
        <v>3.9463328219394413</v>
      </c>
      <c r="P50" s="95"/>
      <c r="Q50" s="87"/>
      <c r="R50" s="137"/>
      <c r="S50" s="138"/>
      <c r="T50" s="138"/>
      <c r="U50" s="138"/>
      <c r="V50" s="64"/>
    </row>
    <row r="51" spans="2:22" x14ac:dyDescent="0.25">
      <c r="B51" s="119"/>
      <c r="C51" s="95"/>
      <c r="D51" s="79"/>
      <c r="E51" s="97"/>
      <c r="F51" s="79"/>
      <c r="G51" s="79"/>
      <c r="H51" s="79"/>
      <c r="I51" s="97"/>
      <c r="J51" s="97"/>
      <c r="K51" s="99"/>
      <c r="L51" s="79"/>
      <c r="M51" s="79"/>
      <c r="N51" s="100"/>
      <c r="O51" s="101"/>
      <c r="P51" s="95"/>
      <c r="Q51" s="87"/>
      <c r="S51" s="86"/>
      <c r="T51" s="87"/>
      <c r="U51" s="87"/>
    </row>
    <row r="52" spans="2:22" x14ac:dyDescent="0.25">
      <c r="B52" s="102" t="s">
        <v>308</v>
      </c>
      <c r="C52" s="103">
        <v>3.6999999999999998E-2</v>
      </c>
      <c r="D52" s="104">
        <f>D55+720</f>
        <v>4320</v>
      </c>
      <c r="E52" s="105">
        <f t="shared" ref="E52:E53" si="53">D52</f>
        <v>4320</v>
      </c>
      <c r="F52" s="104">
        <f t="shared" ref="F52" si="54">(E52/(220*SQRT(3)*0.92))</f>
        <v>12.322891121043396</v>
      </c>
      <c r="G52" s="104">
        <f>F52*1.1</f>
        <v>13.555180233147738</v>
      </c>
      <c r="H52" s="104">
        <f t="shared" ref="H52" si="55">C52*G52</f>
        <v>0.50154166862646632</v>
      </c>
      <c r="I52" s="105">
        <v>35</v>
      </c>
      <c r="J52" s="105">
        <f>IF(I52=95,'[1]Quant. Condutores e eletrodutos'!B$3,IF(I52=70,'[1]Quant. Condutores e eletrodutos'!B$4,IF(I52=50,'[1]Quant. Condutores e eletrodutos'!B$5,IF(I52=35,'[1]Quant. Condutores e eletrodutos'!B$6,IF(I52=25,'[1]Quant. Condutores e eletrodutos'!B$7,IF(I52=16,'[1]Quant. Condutores e eletrodutos'!B$8,IF(I52=10,'[1]Quant. Condutores e eletrodutos'!B$9,IF(I52=6,'[1]Quant. Condutores e eletrodutos'!B$10,IF(I52=4,'[1]Quant. Condutores e eletrodutos'!B$11,IF(I52=2.5,'[1]Quant. Condutores e eletrodutos'!B$12,"erro"))))))))))</f>
        <v>0.98</v>
      </c>
      <c r="K52" s="107">
        <f t="shared" ref="K52" si="56">C52*3000</f>
        <v>111</v>
      </c>
      <c r="L52" s="104">
        <v>220</v>
      </c>
      <c r="M52" s="104">
        <f t="shared" ref="M52" si="57">C52*3000</f>
        <v>111</v>
      </c>
      <c r="N52" s="108">
        <f t="shared" ref="N52" si="58">(H52*J52*100)/L52</f>
        <v>0.2234140160245168</v>
      </c>
      <c r="O52" s="109">
        <f>N52+O49</f>
        <v>3.8088413402995673</v>
      </c>
      <c r="P52" s="95"/>
      <c r="Q52" s="87"/>
      <c r="S52" s="86"/>
      <c r="T52" s="87"/>
      <c r="U52" s="87"/>
    </row>
    <row r="53" spans="2:22" ht="26.4" x14ac:dyDescent="0.25">
      <c r="B53" s="111" t="s">
        <v>297</v>
      </c>
      <c r="C53" s="112">
        <v>1.4999999999999999E-2</v>
      </c>
      <c r="D53" s="113">
        <f>4*180</f>
        <v>720</v>
      </c>
      <c r="E53" s="114">
        <f t="shared" si="53"/>
        <v>720</v>
      </c>
      <c r="F53" s="113">
        <f>(E53/(220*0.92))</f>
        <v>3.5573122529644268</v>
      </c>
      <c r="G53" s="113">
        <f>F53*1.2</f>
        <v>4.2687747035573116</v>
      </c>
      <c r="H53" s="115">
        <f>C53*G53</f>
        <v>6.4031620553359675E-2</v>
      </c>
      <c r="I53" s="114">
        <v>2.5</v>
      </c>
      <c r="J53" s="114">
        <f>IF(I53=95,'[1]Quant. Condutores e eletrodutos'!B$3,IF(I53=70,'[1]Quant. Condutores e eletrodutos'!B$4,IF(I53=50,'[1]Quant. Condutores e eletrodutos'!B$5,IF(I53=35,'[1]Quant. Condutores e eletrodutos'!B$6,IF(I53=25,'[1]Quant. Condutores e eletrodutos'!B$7,IF(I53=16,'[1]Quant. Condutores e eletrodutos'!B$8,IF(I53=10,'[1]Quant. Condutores e eletrodutos'!B$9,IF(I53=6,'[1]Quant. Condutores e eletrodutos'!B$10,IF(I53=4,'[1]Quant. Condutores e eletrodutos'!B$11,IF(I53=2.5,'[1]Quant. Condutores e eletrodutos'!B$12,"erro"))))))))))</f>
        <v>12.4</v>
      </c>
      <c r="K53" s="116">
        <f>C53*3000</f>
        <v>45</v>
      </c>
      <c r="L53" s="113">
        <v>220</v>
      </c>
      <c r="M53" s="113">
        <f>C53*3000</f>
        <v>45</v>
      </c>
      <c r="N53" s="117">
        <f>(H53*J53*100)/L53</f>
        <v>0.3609054976643909</v>
      </c>
      <c r="O53" s="118">
        <f>N53+O52</f>
        <v>4.1697468379639586</v>
      </c>
      <c r="P53" s="95"/>
      <c r="Q53" s="87"/>
      <c r="S53" s="86"/>
      <c r="T53" s="87"/>
      <c r="U53" s="87"/>
    </row>
    <row r="54" spans="2:22" x14ac:dyDescent="0.25">
      <c r="B54" s="119"/>
      <c r="C54" s="95"/>
      <c r="D54" s="79"/>
      <c r="E54" s="97"/>
      <c r="F54" s="79"/>
      <c r="G54" s="79"/>
      <c r="H54" s="79"/>
      <c r="I54" s="97"/>
      <c r="J54" s="97"/>
      <c r="K54" s="99"/>
      <c r="L54" s="79"/>
      <c r="M54" s="79"/>
      <c r="N54" s="100"/>
      <c r="O54" s="101"/>
      <c r="P54" s="95"/>
      <c r="Q54" s="87"/>
      <c r="S54" s="86"/>
      <c r="T54" s="87"/>
      <c r="U54" s="87"/>
    </row>
    <row r="55" spans="2:22" x14ac:dyDescent="0.25">
      <c r="B55" s="102" t="s">
        <v>309</v>
      </c>
      <c r="C55" s="103">
        <v>3.6999999999999998E-2</v>
      </c>
      <c r="D55" s="104">
        <f>D58+720</f>
        <v>3600</v>
      </c>
      <c r="E55" s="105">
        <f t="shared" ref="E55:E56" si="59">D55</f>
        <v>3600</v>
      </c>
      <c r="F55" s="104">
        <f t="shared" ref="F55" si="60">(E55/(220*SQRT(3)*0.92))</f>
        <v>10.269075934202831</v>
      </c>
      <c r="G55" s="104">
        <f>F55*1.1</f>
        <v>11.295983527623116</v>
      </c>
      <c r="H55" s="104">
        <f t="shared" ref="H55" si="61">C55*G55</f>
        <v>0.41795139052205527</v>
      </c>
      <c r="I55" s="105">
        <v>35</v>
      </c>
      <c r="J55" s="105">
        <f>IF(I55=95,'[1]Quant. Condutores e eletrodutos'!B$3,IF(I55=70,'[1]Quant. Condutores e eletrodutos'!B$4,IF(I55=50,'[1]Quant. Condutores e eletrodutos'!B$5,IF(I55=35,'[1]Quant. Condutores e eletrodutos'!B$6,IF(I55=25,'[1]Quant. Condutores e eletrodutos'!B$7,IF(I55=16,'[1]Quant. Condutores e eletrodutos'!B$8,IF(I55=10,'[1]Quant. Condutores e eletrodutos'!B$9,IF(I55=6,'[1]Quant. Condutores e eletrodutos'!B$10,IF(I55=4,'[1]Quant. Condutores e eletrodutos'!B$11,IF(I55=2.5,'[1]Quant. Condutores e eletrodutos'!B$12,"erro"))))))))))</f>
        <v>0.98</v>
      </c>
      <c r="K55" s="107">
        <f t="shared" ref="K55" si="62">C55*3000</f>
        <v>111</v>
      </c>
      <c r="L55" s="104">
        <v>220</v>
      </c>
      <c r="M55" s="104">
        <f t="shared" ref="M55" si="63">C55*3000</f>
        <v>111</v>
      </c>
      <c r="N55" s="108">
        <f t="shared" ref="N55" si="64">(H55*J55*100)/L55</f>
        <v>0.18617834668709735</v>
      </c>
      <c r="O55" s="109">
        <f>N55+O52</f>
        <v>3.9950196869866645</v>
      </c>
      <c r="P55" s="95"/>
      <c r="Q55" s="87"/>
      <c r="S55" s="86"/>
      <c r="T55" s="87"/>
      <c r="U55" s="87"/>
    </row>
    <row r="56" spans="2:22" ht="26.4" x14ac:dyDescent="0.25">
      <c r="B56" s="111" t="s">
        <v>297</v>
      </c>
      <c r="C56" s="112">
        <v>1.4999999999999999E-2</v>
      </c>
      <c r="D56" s="113">
        <f>4*180</f>
        <v>720</v>
      </c>
      <c r="E56" s="114">
        <f t="shared" si="59"/>
        <v>720</v>
      </c>
      <c r="F56" s="113">
        <f>(E56/(220*0.92))</f>
        <v>3.5573122529644268</v>
      </c>
      <c r="G56" s="113">
        <f>F56*1.2</f>
        <v>4.2687747035573116</v>
      </c>
      <c r="H56" s="115">
        <f>C56*G56</f>
        <v>6.4031620553359675E-2</v>
      </c>
      <c r="I56" s="114">
        <v>2.5</v>
      </c>
      <c r="J56" s="114">
        <f>IF(I56=95,'[1]Quant. Condutores e eletrodutos'!B$3,IF(I56=70,'[1]Quant. Condutores e eletrodutos'!B$4,IF(I56=50,'[1]Quant. Condutores e eletrodutos'!B$5,IF(I56=35,'[1]Quant. Condutores e eletrodutos'!B$6,IF(I56=25,'[1]Quant. Condutores e eletrodutos'!B$7,IF(I56=16,'[1]Quant. Condutores e eletrodutos'!B$8,IF(I56=10,'[1]Quant. Condutores e eletrodutos'!B$9,IF(I56=6,'[1]Quant. Condutores e eletrodutos'!B$10,IF(I56=4,'[1]Quant. Condutores e eletrodutos'!B$11,IF(I56=2.5,'[1]Quant. Condutores e eletrodutos'!B$12,"erro"))))))))))</f>
        <v>12.4</v>
      </c>
      <c r="K56" s="116">
        <f>C56*3000</f>
        <v>45</v>
      </c>
      <c r="L56" s="113">
        <v>220</v>
      </c>
      <c r="M56" s="113">
        <f>C56*3000</f>
        <v>45</v>
      </c>
      <c r="N56" s="117">
        <f>(H56*J56*100)/L56</f>
        <v>0.3609054976643909</v>
      </c>
      <c r="O56" s="118">
        <f>N56+O55</f>
        <v>4.3559251846510554</v>
      </c>
      <c r="P56" s="95"/>
      <c r="Q56" s="87"/>
      <c r="S56" s="86"/>
      <c r="T56" s="87"/>
      <c r="U56" s="87"/>
    </row>
    <row r="57" spans="2:22" x14ac:dyDescent="0.25">
      <c r="B57" s="119"/>
      <c r="C57" s="95"/>
      <c r="D57" s="79"/>
      <c r="E57" s="97"/>
      <c r="F57" s="79"/>
      <c r="G57" s="79"/>
      <c r="H57" s="79"/>
      <c r="I57" s="97"/>
      <c r="J57" s="97"/>
      <c r="K57" s="99"/>
      <c r="L57" s="79"/>
      <c r="M57" s="79"/>
      <c r="N57" s="100"/>
      <c r="O57" s="101"/>
      <c r="P57" s="95"/>
      <c r="Q57" s="87"/>
      <c r="S57" s="86"/>
      <c r="T57" s="87"/>
      <c r="U57" s="87"/>
    </row>
    <row r="58" spans="2:22" x14ac:dyDescent="0.25">
      <c r="B58" s="102" t="s">
        <v>310</v>
      </c>
      <c r="C58" s="103">
        <v>3.6999999999999998E-2</v>
      </c>
      <c r="D58" s="104">
        <f>D61+720</f>
        <v>2880</v>
      </c>
      <c r="E58" s="105">
        <f t="shared" ref="E58:E59" si="65">D58</f>
        <v>2880</v>
      </c>
      <c r="F58" s="104">
        <f t="shared" ref="F58" si="66">(E58/(220*SQRT(3)*0.92))</f>
        <v>8.2152607473622652</v>
      </c>
      <c r="G58" s="104">
        <f>F58*1.1</f>
        <v>9.0367868220984917</v>
      </c>
      <c r="H58" s="104">
        <f t="shared" ref="H58" si="67">C58*G58</f>
        <v>0.33436111241764416</v>
      </c>
      <c r="I58" s="105">
        <v>35</v>
      </c>
      <c r="J58" s="105">
        <f>IF(I58=95,'[1]Quant. Condutores e eletrodutos'!B$3,IF(I58=70,'[1]Quant. Condutores e eletrodutos'!B$4,IF(I58=50,'[1]Quant. Condutores e eletrodutos'!B$5,IF(I58=35,'[1]Quant. Condutores e eletrodutos'!B$6,IF(I58=25,'[1]Quant. Condutores e eletrodutos'!B$7,IF(I58=16,'[1]Quant. Condutores e eletrodutos'!B$8,IF(I58=10,'[1]Quant. Condutores e eletrodutos'!B$9,IF(I58=6,'[1]Quant. Condutores e eletrodutos'!B$10,IF(I58=4,'[1]Quant. Condutores e eletrodutos'!B$11,IF(I58=2.5,'[1]Quant. Condutores e eletrodutos'!B$12,"erro"))))))))))</f>
        <v>0.98</v>
      </c>
      <c r="K58" s="107">
        <f t="shared" ref="K58" si="68">C58*3000</f>
        <v>111</v>
      </c>
      <c r="L58" s="104">
        <v>220</v>
      </c>
      <c r="M58" s="104">
        <f t="shared" ref="M58" si="69">C58*3000</f>
        <v>111</v>
      </c>
      <c r="N58" s="108">
        <f t="shared" ref="N58" si="70">(H58*J58*100)/L58</f>
        <v>0.14894267734967787</v>
      </c>
      <c r="O58" s="109">
        <f>N58+O55</f>
        <v>4.1439623643363426</v>
      </c>
      <c r="P58" s="95"/>
      <c r="Q58" s="87"/>
      <c r="S58" s="86"/>
      <c r="T58" s="87"/>
      <c r="U58" s="87"/>
    </row>
    <row r="59" spans="2:22" ht="26.4" x14ac:dyDescent="0.25">
      <c r="B59" s="111" t="s">
        <v>297</v>
      </c>
      <c r="C59" s="112">
        <v>1.4999999999999999E-2</v>
      </c>
      <c r="D59" s="113">
        <f>4*180</f>
        <v>720</v>
      </c>
      <c r="E59" s="114">
        <f t="shared" si="65"/>
        <v>720</v>
      </c>
      <c r="F59" s="113">
        <f>(E59/(220*0.92))</f>
        <v>3.5573122529644268</v>
      </c>
      <c r="G59" s="113">
        <f>F59*1.2</f>
        <v>4.2687747035573116</v>
      </c>
      <c r="H59" s="115">
        <f>C59*G59</f>
        <v>6.4031620553359675E-2</v>
      </c>
      <c r="I59" s="114">
        <v>2.5</v>
      </c>
      <c r="J59" s="114">
        <f>IF(I59=95,'[1]Quant. Condutores e eletrodutos'!B$3,IF(I59=70,'[1]Quant. Condutores e eletrodutos'!B$4,IF(I59=50,'[1]Quant. Condutores e eletrodutos'!B$5,IF(I59=35,'[1]Quant. Condutores e eletrodutos'!B$6,IF(I59=25,'[1]Quant. Condutores e eletrodutos'!B$7,IF(I59=16,'[1]Quant. Condutores e eletrodutos'!B$8,IF(I59=10,'[1]Quant. Condutores e eletrodutos'!B$9,IF(I59=6,'[1]Quant. Condutores e eletrodutos'!B$10,IF(I59=4,'[1]Quant. Condutores e eletrodutos'!B$11,IF(I59=2.5,'[1]Quant. Condutores e eletrodutos'!B$12,"erro"))))))))))</f>
        <v>12.4</v>
      </c>
      <c r="K59" s="116">
        <f>C59*3000</f>
        <v>45</v>
      </c>
      <c r="L59" s="113">
        <v>220</v>
      </c>
      <c r="M59" s="113">
        <f>C59*3000</f>
        <v>45</v>
      </c>
      <c r="N59" s="117">
        <f>(H59*J59*100)/L59</f>
        <v>0.3609054976643909</v>
      </c>
      <c r="O59" s="118">
        <f>N59+O58</f>
        <v>4.5048678620007339</v>
      </c>
      <c r="P59" s="95"/>
      <c r="Q59" s="87"/>
      <c r="S59" s="86"/>
      <c r="T59" s="87"/>
      <c r="U59" s="87"/>
    </row>
    <row r="60" spans="2:22" x14ac:dyDescent="0.25">
      <c r="B60" s="119"/>
      <c r="C60" s="95"/>
      <c r="D60" s="79"/>
      <c r="E60" s="97"/>
      <c r="F60" s="79"/>
      <c r="G60" s="79"/>
      <c r="H60" s="79"/>
      <c r="I60" s="97"/>
      <c r="J60" s="97"/>
      <c r="K60" s="99"/>
      <c r="L60" s="79"/>
      <c r="M60" s="79"/>
      <c r="N60" s="100"/>
      <c r="O60" s="101"/>
      <c r="P60" s="95"/>
      <c r="Q60" s="87"/>
      <c r="S60" s="86"/>
      <c r="T60" s="87"/>
      <c r="U60" s="87"/>
    </row>
    <row r="61" spans="2:22" x14ac:dyDescent="0.25">
      <c r="B61" s="102" t="s">
        <v>311</v>
      </c>
      <c r="C61" s="103">
        <v>3.6999999999999998E-2</v>
      </c>
      <c r="D61" s="104">
        <f>D64+720</f>
        <v>2160</v>
      </c>
      <c r="E61" s="105">
        <f t="shared" ref="E61:E62" si="71">D61</f>
        <v>2160</v>
      </c>
      <c r="F61" s="104">
        <f t="shared" ref="F61" si="72">(E61/(220*SQRT(3)*0.92))</f>
        <v>6.161445560521698</v>
      </c>
      <c r="G61" s="104">
        <f>F61*1.1</f>
        <v>6.7775901165738688</v>
      </c>
      <c r="H61" s="104">
        <f t="shared" ref="H61" si="73">C61*G61</f>
        <v>0.25077083431323316</v>
      </c>
      <c r="I61" s="105">
        <v>35</v>
      </c>
      <c r="J61" s="105">
        <f>IF(I61=95,'[1]Quant. Condutores e eletrodutos'!B$3,IF(I61=70,'[1]Quant. Condutores e eletrodutos'!B$4,IF(I61=50,'[1]Quant. Condutores e eletrodutos'!B$5,IF(I61=35,'[1]Quant. Condutores e eletrodutos'!B$6,IF(I61=25,'[1]Quant. Condutores e eletrodutos'!B$7,IF(I61=16,'[1]Quant. Condutores e eletrodutos'!B$8,IF(I61=10,'[1]Quant. Condutores e eletrodutos'!B$9,IF(I61=6,'[1]Quant. Condutores e eletrodutos'!B$10,IF(I61=4,'[1]Quant. Condutores e eletrodutos'!B$11,IF(I61=2.5,'[1]Quant. Condutores e eletrodutos'!B$12,"erro"))))))))))</f>
        <v>0.98</v>
      </c>
      <c r="K61" s="107">
        <f t="shared" ref="K61" si="74">C61*3000</f>
        <v>111</v>
      </c>
      <c r="L61" s="104">
        <v>220</v>
      </c>
      <c r="M61" s="104">
        <f t="shared" ref="M61" si="75">C61*3000</f>
        <v>111</v>
      </c>
      <c r="N61" s="108">
        <f t="shared" ref="N61" si="76">(H61*J61*100)/L61</f>
        <v>0.1117070080122584</v>
      </c>
      <c r="O61" s="109">
        <f>N61+O58</f>
        <v>4.255669372348601</v>
      </c>
      <c r="P61" s="95"/>
      <c r="Q61" s="87"/>
      <c r="S61" s="86"/>
      <c r="T61" s="87"/>
      <c r="U61" s="87"/>
    </row>
    <row r="62" spans="2:22" ht="26.4" x14ac:dyDescent="0.25">
      <c r="B62" s="111" t="s">
        <v>297</v>
      </c>
      <c r="C62" s="112">
        <v>1.4999999999999999E-2</v>
      </c>
      <c r="D62" s="113">
        <f>4*180</f>
        <v>720</v>
      </c>
      <c r="E62" s="114">
        <f t="shared" si="71"/>
        <v>720</v>
      </c>
      <c r="F62" s="113">
        <f>(E62/(220*0.92))</f>
        <v>3.5573122529644268</v>
      </c>
      <c r="G62" s="113">
        <f>F62*1.2</f>
        <v>4.2687747035573116</v>
      </c>
      <c r="H62" s="115">
        <f>C62*G62</f>
        <v>6.4031620553359675E-2</v>
      </c>
      <c r="I62" s="114">
        <v>2.5</v>
      </c>
      <c r="J62" s="114">
        <f>IF(I62=95,'[1]Quant. Condutores e eletrodutos'!B$3,IF(I62=70,'[1]Quant. Condutores e eletrodutos'!B$4,IF(I62=50,'[1]Quant. Condutores e eletrodutos'!B$5,IF(I62=35,'[1]Quant. Condutores e eletrodutos'!B$6,IF(I62=25,'[1]Quant. Condutores e eletrodutos'!B$7,IF(I62=16,'[1]Quant. Condutores e eletrodutos'!B$8,IF(I62=10,'[1]Quant. Condutores e eletrodutos'!B$9,IF(I62=6,'[1]Quant. Condutores e eletrodutos'!B$10,IF(I62=4,'[1]Quant. Condutores e eletrodutos'!B$11,IF(I62=2.5,'[1]Quant. Condutores e eletrodutos'!B$12,"erro"))))))))))</f>
        <v>12.4</v>
      </c>
      <c r="K62" s="116">
        <f>C62*3000</f>
        <v>45</v>
      </c>
      <c r="L62" s="113">
        <v>220</v>
      </c>
      <c r="M62" s="113">
        <f>C62*3000</f>
        <v>45</v>
      </c>
      <c r="N62" s="117">
        <f>(H62*J62*100)/L62</f>
        <v>0.3609054976643909</v>
      </c>
      <c r="O62" s="118">
        <f>N62+O61</f>
        <v>4.6165748700129923</v>
      </c>
      <c r="P62" s="95"/>
      <c r="Q62" s="87"/>
      <c r="S62" s="86"/>
      <c r="T62" s="87"/>
      <c r="U62" s="87"/>
    </row>
    <row r="63" spans="2:22" x14ac:dyDescent="0.25">
      <c r="B63" s="119"/>
      <c r="C63" s="95"/>
      <c r="D63" s="79"/>
      <c r="E63" s="97"/>
      <c r="F63" s="79"/>
      <c r="G63" s="79"/>
      <c r="H63" s="79"/>
      <c r="I63" s="97"/>
      <c r="J63" s="97"/>
      <c r="K63" s="99"/>
      <c r="L63" s="79"/>
      <c r="M63" s="79"/>
      <c r="N63" s="100"/>
      <c r="O63" s="101"/>
      <c r="P63" s="95"/>
      <c r="Q63" s="87"/>
      <c r="S63" s="86"/>
      <c r="T63" s="87"/>
      <c r="U63" s="87"/>
    </row>
    <row r="64" spans="2:22" x14ac:dyDescent="0.25">
      <c r="B64" s="102" t="s">
        <v>312</v>
      </c>
      <c r="C64" s="103">
        <v>3.9E-2</v>
      </c>
      <c r="D64" s="104">
        <f>D67+720</f>
        <v>1440</v>
      </c>
      <c r="E64" s="105">
        <f t="shared" ref="E64:E65" si="77">D64</f>
        <v>1440</v>
      </c>
      <c r="F64" s="104">
        <f t="shared" ref="F64" si="78">(E64/(220*SQRT(3)*0.92))</f>
        <v>4.1076303736811326</v>
      </c>
      <c r="G64" s="104">
        <f>F64*1.1</f>
        <v>4.5183934110492459</v>
      </c>
      <c r="H64" s="104">
        <f t="shared" ref="H64" si="79">C64*G64</f>
        <v>0.1762173430309206</v>
      </c>
      <c r="I64" s="105">
        <v>35</v>
      </c>
      <c r="J64" s="105">
        <f>IF(I64=95,'[1]Quant. Condutores e eletrodutos'!B$3,IF(I64=70,'[1]Quant. Condutores e eletrodutos'!B$4,IF(I64=50,'[1]Quant. Condutores e eletrodutos'!B$5,IF(I64=35,'[1]Quant. Condutores e eletrodutos'!B$6,IF(I64=25,'[1]Quant. Condutores e eletrodutos'!B$7,IF(I64=16,'[1]Quant. Condutores e eletrodutos'!B$8,IF(I64=10,'[1]Quant. Condutores e eletrodutos'!B$9,IF(I64=6,'[1]Quant. Condutores e eletrodutos'!B$10,IF(I64=4,'[1]Quant. Condutores e eletrodutos'!B$11,IF(I64=2.5,'[1]Quant. Condutores e eletrodutos'!B$12,"erro"))))))))))</f>
        <v>0.98</v>
      </c>
      <c r="K64" s="107">
        <f t="shared" ref="K64" si="80">C64*3000</f>
        <v>117</v>
      </c>
      <c r="L64" s="104">
        <v>220</v>
      </c>
      <c r="M64" s="104">
        <f t="shared" ref="M64" si="81">C64*3000</f>
        <v>117</v>
      </c>
      <c r="N64" s="108">
        <f t="shared" ref="N64" si="82">(H64*J64*100)/L64</f>
        <v>7.8496816441046446E-2</v>
      </c>
      <c r="O64" s="109">
        <f>N64+O61</f>
        <v>4.3341661887896477</v>
      </c>
      <c r="P64" s="95"/>
      <c r="Q64" s="87"/>
      <c r="S64" s="86"/>
      <c r="T64" s="87"/>
      <c r="U64" s="87"/>
    </row>
    <row r="65" spans="2:21" ht="26.4" x14ac:dyDescent="0.25">
      <c r="B65" s="111" t="s">
        <v>297</v>
      </c>
      <c r="C65" s="112">
        <v>1.4999999999999999E-2</v>
      </c>
      <c r="D65" s="113">
        <f>4*180</f>
        <v>720</v>
      </c>
      <c r="E65" s="114">
        <f t="shared" si="77"/>
        <v>720</v>
      </c>
      <c r="F65" s="113">
        <f>(E65/(220*0.92))</f>
        <v>3.5573122529644268</v>
      </c>
      <c r="G65" s="113">
        <f>F65*1.2</f>
        <v>4.2687747035573116</v>
      </c>
      <c r="H65" s="115">
        <f>C65*G65</f>
        <v>6.4031620553359675E-2</v>
      </c>
      <c r="I65" s="114">
        <v>2.5</v>
      </c>
      <c r="J65" s="114">
        <f>IF(I65=95,'[1]Quant. Condutores e eletrodutos'!B$3,IF(I65=70,'[1]Quant. Condutores e eletrodutos'!B$4,IF(I65=50,'[1]Quant. Condutores e eletrodutos'!B$5,IF(I65=35,'[1]Quant. Condutores e eletrodutos'!B$6,IF(I65=25,'[1]Quant. Condutores e eletrodutos'!B$7,IF(I65=16,'[1]Quant. Condutores e eletrodutos'!B$8,IF(I65=10,'[1]Quant. Condutores e eletrodutos'!B$9,IF(I65=6,'[1]Quant. Condutores e eletrodutos'!B$10,IF(I65=4,'[1]Quant. Condutores e eletrodutos'!B$11,IF(I65=2.5,'[1]Quant. Condutores e eletrodutos'!B$12,"erro"))))))))))</f>
        <v>12.4</v>
      </c>
      <c r="K65" s="116">
        <f>C65*3000</f>
        <v>45</v>
      </c>
      <c r="L65" s="113">
        <v>220</v>
      </c>
      <c r="M65" s="113">
        <f>C65*3000</f>
        <v>45</v>
      </c>
      <c r="N65" s="117">
        <f>(H65*J65*100)/L65</f>
        <v>0.3609054976643909</v>
      </c>
      <c r="O65" s="118">
        <f>N65+O64</f>
        <v>4.6950716864540389</v>
      </c>
      <c r="P65" s="95"/>
      <c r="Q65" s="87"/>
      <c r="S65" s="86"/>
      <c r="T65" s="87"/>
      <c r="U65" s="87"/>
    </row>
    <row r="66" spans="2:21" x14ac:dyDescent="0.25">
      <c r="B66" s="119"/>
      <c r="C66" s="95"/>
      <c r="D66" s="79"/>
      <c r="E66" s="97"/>
      <c r="F66" s="79"/>
      <c r="G66" s="79"/>
      <c r="H66" s="79"/>
      <c r="I66" s="97"/>
      <c r="J66" s="97"/>
      <c r="K66" s="99"/>
      <c r="L66" s="79"/>
      <c r="M66" s="79"/>
      <c r="N66" s="100"/>
      <c r="O66" s="101"/>
      <c r="P66" s="95"/>
      <c r="Q66" s="87"/>
      <c r="S66" s="86"/>
      <c r="T66" s="87"/>
      <c r="U66" s="87"/>
    </row>
    <row r="67" spans="2:21" x14ac:dyDescent="0.25">
      <c r="B67" s="102" t="s">
        <v>313</v>
      </c>
      <c r="C67" s="103">
        <v>3.7999999999999999E-2</v>
      </c>
      <c r="D67" s="104">
        <f>D70+720</f>
        <v>720</v>
      </c>
      <c r="E67" s="105">
        <f t="shared" ref="E67:E68" si="83">D67</f>
        <v>720</v>
      </c>
      <c r="F67" s="104">
        <f t="shared" ref="F67" si="84">(E67/(220*SQRT(3)*0.92))</f>
        <v>2.0538151868405663</v>
      </c>
      <c r="G67" s="104">
        <f>F67*1.1</f>
        <v>2.2591967055246229</v>
      </c>
      <c r="H67" s="104">
        <f t="shared" ref="H67" si="85">C67*G67</f>
        <v>8.5849474809935669E-2</v>
      </c>
      <c r="I67" s="105">
        <v>35</v>
      </c>
      <c r="J67" s="105">
        <f>IF(I67=95,'[1]Quant. Condutores e eletrodutos'!B$3,IF(I67=70,'[1]Quant. Condutores e eletrodutos'!B$4,IF(I67=50,'[1]Quant. Condutores e eletrodutos'!B$5,IF(I67=35,'[1]Quant. Condutores e eletrodutos'!B$6,IF(I67=25,'[1]Quant. Condutores e eletrodutos'!B$7,IF(I67=16,'[1]Quant. Condutores e eletrodutos'!B$8,IF(I67=10,'[1]Quant. Condutores e eletrodutos'!B$9,IF(I67=6,'[1]Quant. Condutores e eletrodutos'!B$10,IF(I67=4,'[1]Quant. Condutores e eletrodutos'!B$11,IF(I67=2.5,'[1]Quant. Condutores e eletrodutos'!B$12,"erro"))))))))))</f>
        <v>0.98</v>
      </c>
      <c r="K67" s="107">
        <f t="shared" ref="K67" si="86">C67*3000</f>
        <v>114</v>
      </c>
      <c r="L67" s="104">
        <v>220</v>
      </c>
      <c r="M67" s="104">
        <f t="shared" ref="M67" si="87">C67*3000</f>
        <v>114</v>
      </c>
      <c r="N67" s="108">
        <f t="shared" ref="N67" si="88">(H67*J67*100)/L67</f>
        <v>3.8242038778971345E-2</v>
      </c>
      <c r="O67" s="109">
        <f>N67+O64</f>
        <v>4.3724082275686191</v>
      </c>
      <c r="P67" s="95"/>
      <c r="Q67" s="87"/>
      <c r="S67" s="86"/>
      <c r="T67" s="87"/>
      <c r="U67" s="87"/>
    </row>
    <row r="68" spans="2:21" ht="26.4" x14ac:dyDescent="0.25">
      <c r="B68" s="111" t="s">
        <v>297</v>
      </c>
      <c r="C68" s="112">
        <v>1.4999999999999999E-2</v>
      </c>
      <c r="D68" s="113">
        <f>4*180</f>
        <v>720</v>
      </c>
      <c r="E68" s="114">
        <f t="shared" si="83"/>
        <v>720</v>
      </c>
      <c r="F68" s="113">
        <f>(E68/(220*0.92))</f>
        <v>3.5573122529644268</v>
      </c>
      <c r="G68" s="113">
        <f>F68*1.2</f>
        <v>4.2687747035573116</v>
      </c>
      <c r="H68" s="115">
        <f>C68*G68</f>
        <v>6.4031620553359675E-2</v>
      </c>
      <c r="I68" s="114">
        <v>2.5</v>
      </c>
      <c r="J68" s="114">
        <f>IF(I68=95,'[1]Quant. Condutores e eletrodutos'!B$3,IF(I68=70,'[1]Quant. Condutores e eletrodutos'!B$4,IF(I68=50,'[1]Quant. Condutores e eletrodutos'!B$5,IF(I68=35,'[1]Quant. Condutores e eletrodutos'!B$6,IF(I68=25,'[1]Quant. Condutores e eletrodutos'!B$7,IF(I68=16,'[1]Quant. Condutores e eletrodutos'!B$8,IF(I68=10,'[1]Quant. Condutores e eletrodutos'!B$9,IF(I68=6,'[1]Quant. Condutores e eletrodutos'!B$10,IF(I68=4,'[1]Quant. Condutores e eletrodutos'!B$11,IF(I68=2.5,'[1]Quant. Condutores e eletrodutos'!B$12,"erro"))))))))))</f>
        <v>12.4</v>
      </c>
      <c r="K68" s="116">
        <f>C68*3000</f>
        <v>45</v>
      </c>
      <c r="L68" s="113">
        <v>220</v>
      </c>
      <c r="M68" s="113">
        <f>C68*3000</f>
        <v>45</v>
      </c>
      <c r="N68" s="117">
        <f>(H68*J68*100)/L68</f>
        <v>0.3609054976643909</v>
      </c>
      <c r="O68" s="118">
        <f>N68+O67</f>
        <v>4.7333137252330104</v>
      </c>
      <c r="P68" s="95"/>
      <c r="Q68" s="87"/>
      <c r="S68" s="86"/>
      <c r="T68" s="87"/>
      <c r="U68" s="87"/>
    </row>
    <row r="69" spans="2:21" x14ac:dyDescent="0.25">
      <c r="B69" s="119"/>
      <c r="C69" s="95"/>
      <c r="D69" s="79"/>
      <c r="E69" s="97"/>
      <c r="F69" s="79"/>
      <c r="G69" s="79"/>
      <c r="H69" s="79"/>
      <c r="I69" s="97"/>
      <c r="J69" s="97"/>
      <c r="K69" s="99"/>
      <c r="L69" s="79"/>
      <c r="M69" s="79"/>
      <c r="N69" s="100"/>
      <c r="O69" s="101"/>
      <c r="P69" s="95"/>
      <c r="Q69" s="87"/>
      <c r="S69" s="86"/>
      <c r="T69" s="87"/>
      <c r="U69" s="87"/>
    </row>
    <row r="70" spans="2:21" x14ac:dyDescent="0.25">
      <c r="B70" s="119"/>
      <c r="C70" s="95"/>
      <c r="D70" s="79"/>
      <c r="E70" s="97"/>
      <c r="F70" s="79"/>
      <c r="G70" s="79"/>
      <c r="H70" s="79"/>
      <c r="I70" s="97"/>
      <c r="J70" s="97"/>
      <c r="K70" s="99"/>
      <c r="L70" s="79"/>
      <c r="M70" s="79"/>
      <c r="N70" s="100"/>
      <c r="O70" s="101"/>
      <c r="P70" s="95"/>
      <c r="Q70" s="87"/>
      <c r="S70" s="86"/>
      <c r="T70" s="87"/>
      <c r="U70" s="87"/>
    </row>
    <row r="71" spans="2:21" x14ac:dyDescent="0.25">
      <c r="B71" s="224" t="s">
        <v>314</v>
      </c>
      <c r="C71" s="225"/>
      <c r="D71" s="225"/>
      <c r="E71" s="225"/>
      <c r="F71" s="225"/>
      <c r="G71" s="225"/>
      <c r="H71" s="225"/>
      <c r="I71" s="225"/>
      <c r="J71" s="225"/>
      <c r="K71" s="225"/>
      <c r="L71" s="225"/>
      <c r="M71" s="225"/>
      <c r="N71" s="225"/>
      <c r="O71" s="226"/>
      <c r="P71" s="95"/>
      <c r="Q71" s="87"/>
      <c r="S71" s="86"/>
      <c r="T71" s="87"/>
      <c r="U71" s="87"/>
    </row>
    <row r="72" spans="2:21" x14ac:dyDescent="0.25">
      <c r="B72" s="227"/>
      <c r="C72" s="228"/>
      <c r="D72" s="228"/>
      <c r="E72" s="228"/>
      <c r="F72" s="228"/>
      <c r="G72" s="228"/>
      <c r="H72" s="228"/>
      <c r="I72" s="228"/>
      <c r="J72" s="228"/>
      <c r="K72" s="228"/>
      <c r="L72" s="228"/>
      <c r="M72" s="228"/>
      <c r="N72" s="228"/>
      <c r="O72" s="229"/>
      <c r="P72" s="95"/>
      <c r="Q72" s="87"/>
      <c r="S72" s="86"/>
      <c r="T72" s="87"/>
      <c r="U72" s="87"/>
    </row>
    <row r="73" spans="2:21" x14ac:dyDescent="0.25">
      <c r="B73" s="96" t="s">
        <v>295</v>
      </c>
      <c r="C73" s="95">
        <f>0.005</f>
        <v>5.0000000000000001E-3</v>
      </c>
      <c r="D73" s="79">
        <f>D75</f>
        <v>14400</v>
      </c>
      <c r="E73" s="97">
        <f>D73</f>
        <v>14400</v>
      </c>
      <c r="F73" s="79">
        <f>(E73/(220*SQRT(3)*0.92))</f>
        <v>41.076303736811326</v>
      </c>
      <c r="G73" s="79">
        <f>F73*1.1</f>
        <v>45.183934110492466</v>
      </c>
      <c r="H73" s="98">
        <f>C73*G73</f>
        <v>0.22591967055246234</v>
      </c>
      <c r="I73" s="97">
        <v>35</v>
      </c>
      <c r="J73" s="97">
        <f>IF(I73=95,'[1]Quant. Condutores e eletrodutos'!B$3,IF(I73=70,'[1]Quant. Condutores e eletrodutos'!B$4,IF(I73=50,'[1]Quant. Condutores e eletrodutos'!B$5,IF(I73=35,'[1]Quant. Condutores e eletrodutos'!B$6,IF(I73=25,'[1]Quant. Condutores e eletrodutos'!B$7,IF(I73=16,'[1]Quant. Condutores e eletrodutos'!B$8,IF(I73=10,'[1]Quant. Condutores e eletrodutos'!B$9,IF(I73=6,'[1]Quant. Condutores e eletrodutos'!B$10,IF(I73=4,'[1]Quant. Condutores e eletrodutos'!B$11,IF(I73=2.5,'[1]Quant. Condutores e eletrodutos'!B$12,"erro"))))))))))</f>
        <v>0.98</v>
      </c>
      <c r="K73" s="99">
        <f>C73*3000</f>
        <v>15</v>
      </c>
      <c r="L73" s="79">
        <v>220</v>
      </c>
      <c r="M73" s="79">
        <f>C73*3000</f>
        <v>15</v>
      </c>
      <c r="N73" s="100">
        <f>(H73*J73*100)/L73</f>
        <v>0.10063694415518776</v>
      </c>
      <c r="O73" s="101">
        <f>N73</f>
        <v>0.10063694415518776</v>
      </c>
      <c r="P73" s="95"/>
      <c r="Q73" s="87"/>
      <c r="S73" s="86"/>
      <c r="T73" s="87"/>
      <c r="U73" s="87"/>
    </row>
    <row r="74" spans="2:21" x14ac:dyDescent="0.25">
      <c r="B74" s="96"/>
      <c r="C74" s="95"/>
      <c r="D74" s="79"/>
      <c r="E74" s="97"/>
      <c r="F74" s="79"/>
      <c r="G74" s="79"/>
      <c r="H74" s="98"/>
      <c r="I74" s="97"/>
      <c r="J74" s="97"/>
      <c r="K74" s="99"/>
      <c r="L74" s="79"/>
      <c r="M74" s="79"/>
      <c r="N74" s="100"/>
      <c r="O74" s="101"/>
      <c r="P74" s="95"/>
      <c r="Q74" s="87"/>
      <c r="S74" s="86"/>
      <c r="T74" s="87"/>
      <c r="U74" s="87"/>
    </row>
    <row r="75" spans="2:21" x14ac:dyDescent="0.25">
      <c r="B75" s="102" t="s">
        <v>315</v>
      </c>
      <c r="C75" s="103">
        <v>2.9000000000000001E-2</v>
      </c>
      <c r="D75" s="104">
        <v>14400</v>
      </c>
      <c r="E75" s="105">
        <f t="shared" ref="E75:E76" si="89">D75</f>
        <v>14400</v>
      </c>
      <c r="F75" s="104">
        <f t="shared" ref="F75" si="90">(E75/(220*SQRT(3)*0.92))</f>
        <v>41.076303736811326</v>
      </c>
      <c r="G75" s="104">
        <f>F75*1.1</f>
        <v>45.183934110492466</v>
      </c>
      <c r="H75" s="106">
        <f>C75*G75</f>
        <v>1.3103340892042816</v>
      </c>
      <c r="I75" s="105">
        <v>35</v>
      </c>
      <c r="J75" s="105">
        <f>IF(I75=95,'[1]Quant. Condutores e eletrodutos'!B$3,IF(I75=70,'[1]Quant. Condutores e eletrodutos'!B$4,IF(I75=50,'[1]Quant. Condutores e eletrodutos'!B$5,IF(I75=35,'[1]Quant. Condutores e eletrodutos'!B$6,IF(I75=25,'[1]Quant. Condutores e eletrodutos'!B$7,IF(I75=16,'[1]Quant. Condutores e eletrodutos'!B$8,IF(I75=10,'[1]Quant. Condutores e eletrodutos'!B$9,IF(I75=6,'[1]Quant. Condutores e eletrodutos'!B$10,IF(I75=4,'[1]Quant. Condutores e eletrodutos'!B$11,IF(I75=2.5,'[1]Quant. Condutores e eletrodutos'!B$12,"erro"))))))))))</f>
        <v>0.98</v>
      </c>
      <c r="K75" s="107">
        <f>C75*3000</f>
        <v>87</v>
      </c>
      <c r="L75" s="104">
        <v>220</v>
      </c>
      <c r="M75" s="104">
        <f>C75*3000</f>
        <v>87</v>
      </c>
      <c r="N75" s="108">
        <f>(H75*J75*100)/L75</f>
        <v>0.58369427610008906</v>
      </c>
      <c r="O75" s="109">
        <f t="shared" ref="O75" si="91">N75+O73</f>
        <v>0.68433122025527682</v>
      </c>
      <c r="P75" s="95"/>
      <c r="Q75" s="87"/>
      <c r="S75" s="86"/>
      <c r="T75" s="87"/>
      <c r="U75" s="87"/>
    </row>
    <row r="76" spans="2:21" ht="26.4" x14ac:dyDescent="0.25">
      <c r="B76" s="111" t="s">
        <v>297</v>
      </c>
      <c r="C76" s="112">
        <v>1.4999999999999999E-2</v>
      </c>
      <c r="D76" s="113">
        <v>720</v>
      </c>
      <c r="E76" s="114">
        <f t="shared" si="89"/>
        <v>720</v>
      </c>
      <c r="F76" s="113">
        <f>(E76/(220*0.92))</f>
        <v>3.5573122529644268</v>
      </c>
      <c r="G76" s="113">
        <f>F76*1.2</f>
        <v>4.2687747035573116</v>
      </c>
      <c r="H76" s="115">
        <f>C76*G76</f>
        <v>6.4031620553359675E-2</v>
      </c>
      <c r="I76" s="114">
        <v>2.5</v>
      </c>
      <c r="J76" s="114">
        <f>IF(I76=95,'[1]Quant. Condutores e eletrodutos'!B$3,IF(I76=70,'[1]Quant. Condutores e eletrodutos'!B$4,IF(I76=50,'[1]Quant. Condutores e eletrodutos'!B$5,IF(I76=35,'[1]Quant. Condutores e eletrodutos'!B$6,IF(I76=25,'[1]Quant. Condutores e eletrodutos'!B$7,IF(I76=16,'[1]Quant. Condutores e eletrodutos'!B$8,IF(I76=10,'[1]Quant. Condutores e eletrodutos'!B$9,IF(I76=6,'[1]Quant. Condutores e eletrodutos'!B$10,IF(I76=4,'[1]Quant. Condutores e eletrodutos'!B$11,IF(I76=2.5,'[1]Quant. Condutores e eletrodutos'!B$12,"erro"))))))))))</f>
        <v>12.4</v>
      </c>
      <c r="K76" s="116">
        <f>C76*3000</f>
        <v>45</v>
      </c>
      <c r="L76" s="113">
        <v>220</v>
      </c>
      <c r="M76" s="113">
        <f>C76*3000</f>
        <v>45</v>
      </c>
      <c r="N76" s="117">
        <f>(H76*J76*100)/L76</f>
        <v>0.3609054976643909</v>
      </c>
      <c r="O76" s="118">
        <f>N76+O75</f>
        <v>1.0452367179196678</v>
      </c>
      <c r="P76" s="95"/>
      <c r="Q76" s="87"/>
      <c r="S76" s="86"/>
      <c r="T76" s="87"/>
      <c r="U76" s="87"/>
    </row>
    <row r="77" spans="2:21" x14ac:dyDescent="0.25">
      <c r="B77" s="119"/>
      <c r="C77" s="95"/>
      <c r="D77" s="79"/>
      <c r="E77" s="97"/>
      <c r="F77" s="79"/>
      <c r="G77" s="79"/>
      <c r="H77" s="98"/>
      <c r="I77" s="97"/>
      <c r="J77" s="97"/>
      <c r="K77" s="99"/>
      <c r="L77" s="79"/>
      <c r="M77" s="79"/>
      <c r="N77" s="100"/>
      <c r="O77" s="101"/>
      <c r="P77" s="95"/>
      <c r="Q77" s="87"/>
      <c r="S77" s="86"/>
      <c r="T77" s="87"/>
      <c r="U77" s="87"/>
    </row>
    <row r="78" spans="2:21" x14ac:dyDescent="0.25">
      <c r="B78" s="120"/>
      <c r="C78" s="121"/>
      <c r="D78" s="122"/>
      <c r="E78" s="123"/>
      <c r="F78" s="122"/>
      <c r="G78" s="122"/>
      <c r="H78" s="124"/>
      <c r="I78" s="123"/>
      <c r="J78" s="123"/>
      <c r="K78" s="125"/>
      <c r="L78" s="122"/>
      <c r="M78" s="122"/>
      <c r="N78" s="126"/>
      <c r="O78" s="127"/>
      <c r="P78" s="95"/>
      <c r="Q78" s="87"/>
      <c r="S78" s="86"/>
      <c r="T78" s="87"/>
      <c r="U78" s="87"/>
    </row>
    <row r="79" spans="2:21" x14ac:dyDescent="0.25">
      <c r="B79" s="119"/>
      <c r="C79" s="95"/>
      <c r="D79" s="79"/>
      <c r="E79" s="97"/>
      <c r="F79" s="79"/>
      <c r="G79" s="79"/>
      <c r="H79" s="98"/>
      <c r="I79" s="97"/>
      <c r="J79" s="97"/>
      <c r="K79" s="99"/>
      <c r="L79" s="79"/>
      <c r="M79" s="79"/>
      <c r="N79" s="100"/>
      <c r="O79" s="101"/>
      <c r="P79" s="95"/>
      <c r="Q79" s="87"/>
      <c r="S79" s="86"/>
      <c r="T79" s="87"/>
      <c r="U79" s="87"/>
    </row>
    <row r="80" spans="2:21" x14ac:dyDescent="0.25">
      <c r="B80" s="102" t="s">
        <v>316</v>
      </c>
      <c r="C80" s="103">
        <v>3.9E-2</v>
      </c>
      <c r="D80" s="104">
        <f>D83+720</f>
        <v>8640</v>
      </c>
      <c r="E80" s="105">
        <f t="shared" ref="E80:E81" si="92">D80</f>
        <v>8640</v>
      </c>
      <c r="F80" s="104">
        <f t="shared" ref="F80" si="93">(E80/(220*SQRT(3)*0.92))</f>
        <v>24.645782242086792</v>
      </c>
      <c r="G80" s="104">
        <f>F80*1.1</f>
        <v>27.110360466295475</v>
      </c>
      <c r="H80" s="106">
        <f>C80*G80</f>
        <v>1.0573040581855235</v>
      </c>
      <c r="I80" s="105">
        <v>35</v>
      </c>
      <c r="J80" s="105">
        <f>IF(I80=95,'[1]Quant. Condutores e eletrodutos'!B$3,IF(I80=70,'[1]Quant. Condutores e eletrodutos'!B$4,IF(I80=50,'[1]Quant. Condutores e eletrodutos'!B$5,IF(I80=35,'[1]Quant. Condutores e eletrodutos'!B$6,IF(I80=25,'[1]Quant. Condutores e eletrodutos'!B$7,IF(I80=16,'[1]Quant. Condutores e eletrodutos'!B$8,IF(I80=10,'[1]Quant. Condutores e eletrodutos'!B$9,IF(I80=6,'[1]Quant. Condutores e eletrodutos'!B$10,IF(I80=4,'[1]Quant. Condutores e eletrodutos'!B$11,IF(I80=2.5,'[1]Quant. Condutores e eletrodutos'!B$12,"erro"))))))))))</f>
        <v>0.98</v>
      </c>
      <c r="K80" s="107">
        <f>C80*3000</f>
        <v>117</v>
      </c>
      <c r="L80" s="104">
        <v>220</v>
      </c>
      <c r="M80" s="104">
        <f>C80*3000</f>
        <v>117</v>
      </c>
      <c r="N80" s="108">
        <f>(H80*J80*100)/L80</f>
        <v>0.47098089864627862</v>
      </c>
      <c r="O80" s="109">
        <f>N80+O75</f>
        <v>1.1553121189015554</v>
      </c>
      <c r="P80" s="95"/>
      <c r="Q80" s="87"/>
      <c r="S80" s="86"/>
      <c r="T80" s="87"/>
      <c r="U80" s="87"/>
    </row>
    <row r="81" spans="2:21" ht="26.4" x14ac:dyDescent="0.25">
      <c r="B81" s="111" t="s">
        <v>297</v>
      </c>
      <c r="C81" s="112">
        <v>1.4999999999999999E-2</v>
      </c>
      <c r="D81" s="113">
        <v>720</v>
      </c>
      <c r="E81" s="114">
        <f t="shared" si="92"/>
        <v>720</v>
      </c>
      <c r="F81" s="113">
        <f>(E81/(220*0.92))</f>
        <v>3.5573122529644268</v>
      </c>
      <c r="G81" s="113">
        <f>F81*1.2</f>
        <v>4.2687747035573116</v>
      </c>
      <c r="H81" s="115">
        <f>C81*G81</f>
        <v>6.4031620553359675E-2</v>
      </c>
      <c r="I81" s="114">
        <v>2.5</v>
      </c>
      <c r="J81" s="114">
        <f>IF(I81=95,'[1]Quant. Condutores e eletrodutos'!B$3,IF(I81=70,'[1]Quant. Condutores e eletrodutos'!B$4,IF(I81=50,'[1]Quant. Condutores e eletrodutos'!B$5,IF(I81=35,'[1]Quant. Condutores e eletrodutos'!B$6,IF(I81=25,'[1]Quant. Condutores e eletrodutos'!B$7,IF(I81=16,'[1]Quant. Condutores e eletrodutos'!B$8,IF(I81=10,'[1]Quant. Condutores e eletrodutos'!B$9,IF(I81=6,'[1]Quant. Condutores e eletrodutos'!B$10,IF(I81=4,'[1]Quant. Condutores e eletrodutos'!B$11,IF(I81=2.5,'[1]Quant. Condutores e eletrodutos'!B$12,"erro"))))))))))</f>
        <v>12.4</v>
      </c>
      <c r="K81" s="116">
        <f>C81*3000</f>
        <v>45</v>
      </c>
      <c r="L81" s="113">
        <v>220</v>
      </c>
      <c r="M81" s="113">
        <f>C81*3000</f>
        <v>45</v>
      </c>
      <c r="N81" s="117">
        <f>(H81*J81*100)/L81</f>
        <v>0.3609054976643909</v>
      </c>
      <c r="O81" s="118">
        <f>N81+O80</f>
        <v>1.5162176165659462</v>
      </c>
      <c r="P81" s="95"/>
      <c r="Q81" s="87"/>
      <c r="S81" s="86"/>
      <c r="T81" s="87"/>
      <c r="U81" s="87"/>
    </row>
    <row r="82" spans="2:21" x14ac:dyDescent="0.25">
      <c r="B82" s="119"/>
      <c r="C82" s="95"/>
      <c r="D82" s="79"/>
      <c r="E82" s="97"/>
      <c r="F82" s="79"/>
      <c r="G82" s="79"/>
      <c r="H82" s="98"/>
      <c r="I82" s="97"/>
      <c r="J82" s="97"/>
      <c r="K82" s="99"/>
      <c r="L82" s="79"/>
      <c r="M82" s="79"/>
      <c r="N82" s="100"/>
      <c r="O82" s="101"/>
      <c r="P82" s="95"/>
      <c r="Q82" s="87"/>
      <c r="S82" s="86"/>
      <c r="T82" s="87"/>
      <c r="U82" s="87"/>
    </row>
    <row r="83" spans="2:21" x14ac:dyDescent="0.25">
      <c r="B83" s="102" t="s">
        <v>317</v>
      </c>
      <c r="C83" s="103">
        <v>3.9E-2</v>
      </c>
      <c r="D83" s="104">
        <f>D86+720</f>
        <v>7920</v>
      </c>
      <c r="E83" s="105">
        <f t="shared" ref="E83:E84" si="94">D83</f>
        <v>7920</v>
      </c>
      <c r="F83" s="104">
        <f t="shared" ref="F83" si="95">(E83/(220*SQRT(3)*0.92))</f>
        <v>22.591967055246229</v>
      </c>
      <c r="G83" s="104">
        <f>F83*1.1</f>
        <v>24.851163760770856</v>
      </c>
      <c r="H83" s="106">
        <f>C83*G83</f>
        <v>0.96919538667006333</v>
      </c>
      <c r="I83" s="105">
        <v>35</v>
      </c>
      <c r="J83" s="105">
        <f>IF(I83=95,'[1]Quant. Condutores e eletrodutos'!B$3,IF(I83=70,'[1]Quant. Condutores e eletrodutos'!B$4,IF(I83=50,'[1]Quant. Condutores e eletrodutos'!B$5,IF(I83=35,'[1]Quant. Condutores e eletrodutos'!B$6,IF(I83=25,'[1]Quant. Condutores e eletrodutos'!B$7,IF(I83=16,'[1]Quant. Condutores e eletrodutos'!B$8,IF(I83=10,'[1]Quant. Condutores e eletrodutos'!B$9,IF(I83=6,'[1]Quant. Condutores e eletrodutos'!B$10,IF(I83=4,'[1]Quant. Condutores e eletrodutos'!B$11,IF(I83=2.5,'[1]Quant. Condutores e eletrodutos'!B$12,"erro"))))))))))</f>
        <v>0.98</v>
      </c>
      <c r="K83" s="107">
        <f>C83*3000</f>
        <v>117</v>
      </c>
      <c r="L83" s="104">
        <v>220</v>
      </c>
      <c r="M83" s="104">
        <f>C83*3000</f>
        <v>117</v>
      </c>
      <c r="N83" s="108">
        <f>(H83*J83*100)/L83</f>
        <v>0.43173249042575546</v>
      </c>
      <c r="O83" s="109">
        <f>N83+O80</f>
        <v>1.587044609327311</v>
      </c>
      <c r="P83" s="95"/>
      <c r="Q83" s="87"/>
      <c r="S83" s="86"/>
      <c r="T83" s="87"/>
      <c r="U83" s="87"/>
    </row>
    <row r="84" spans="2:21" ht="26.4" x14ac:dyDescent="0.25">
      <c r="B84" s="111" t="s">
        <v>297</v>
      </c>
      <c r="C84" s="112">
        <v>1.4999999999999999E-2</v>
      </c>
      <c r="D84" s="113">
        <v>720</v>
      </c>
      <c r="E84" s="114">
        <f t="shared" si="94"/>
        <v>720</v>
      </c>
      <c r="F84" s="113">
        <f>(E84/(220*0.92))</f>
        <v>3.5573122529644268</v>
      </c>
      <c r="G84" s="113">
        <f>F84*1.2</f>
        <v>4.2687747035573116</v>
      </c>
      <c r="H84" s="115">
        <f>C84*G84</f>
        <v>6.4031620553359675E-2</v>
      </c>
      <c r="I84" s="114">
        <v>2.5</v>
      </c>
      <c r="J84" s="114">
        <f>IF(I84=95,'[1]Quant. Condutores e eletrodutos'!B$3,IF(I84=70,'[1]Quant. Condutores e eletrodutos'!B$4,IF(I84=50,'[1]Quant. Condutores e eletrodutos'!B$5,IF(I84=35,'[1]Quant. Condutores e eletrodutos'!B$6,IF(I84=25,'[1]Quant. Condutores e eletrodutos'!B$7,IF(I84=16,'[1]Quant. Condutores e eletrodutos'!B$8,IF(I84=10,'[1]Quant. Condutores e eletrodutos'!B$9,IF(I84=6,'[1]Quant. Condutores e eletrodutos'!B$10,IF(I84=4,'[1]Quant. Condutores e eletrodutos'!B$11,IF(I84=2.5,'[1]Quant. Condutores e eletrodutos'!B$12,"erro"))))))))))</f>
        <v>12.4</v>
      </c>
      <c r="K84" s="116">
        <f>C84*3000</f>
        <v>45</v>
      </c>
      <c r="L84" s="113">
        <v>220</v>
      </c>
      <c r="M84" s="113">
        <f>C84*3000</f>
        <v>45</v>
      </c>
      <c r="N84" s="117">
        <f>(H84*J84*100)/L84</f>
        <v>0.3609054976643909</v>
      </c>
      <c r="O84" s="118">
        <f>N84+O83</f>
        <v>1.9479501069917018</v>
      </c>
      <c r="P84" s="95"/>
      <c r="Q84" s="87"/>
      <c r="S84" s="86"/>
      <c r="T84" s="87"/>
      <c r="U84" s="87"/>
    </row>
    <row r="85" spans="2:21" x14ac:dyDescent="0.25">
      <c r="B85" s="119"/>
      <c r="C85" s="95"/>
      <c r="D85" s="79"/>
      <c r="E85" s="97"/>
      <c r="F85" s="79"/>
      <c r="G85" s="79"/>
      <c r="H85" s="98"/>
      <c r="I85" s="97"/>
      <c r="J85" s="97"/>
      <c r="K85" s="99"/>
      <c r="L85" s="79"/>
      <c r="M85" s="79"/>
      <c r="N85" s="100"/>
      <c r="O85" s="101"/>
      <c r="P85" s="95"/>
      <c r="Q85" s="87"/>
      <c r="S85" s="86"/>
      <c r="T85" s="87"/>
      <c r="U85" s="87"/>
    </row>
    <row r="86" spans="2:21" x14ac:dyDescent="0.25">
      <c r="B86" s="102" t="s">
        <v>318</v>
      </c>
      <c r="C86" s="103">
        <v>3.9E-2</v>
      </c>
      <c r="D86" s="104">
        <f>D89+720</f>
        <v>7200</v>
      </c>
      <c r="E86" s="105">
        <f t="shared" ref="E86:E87" si="96">D86</f>
        <v>7200</v>
      </c>
      <c r="F86" s="104">
        <f t="shared" ref="F86" si="97">(E86/(220*SQRT(3)*0.92))</f>
        <v>20.538151868405663</v>
      </c>
      <c r="G86" s="104">
        <f>F86*1.1</f>
        <v>22.591967055246233</v>
      </c>
      <c r="H86" s="106">
        <f>C86*G86</f>
        <v>0.88108671515460313</v>
      </c>
      <c r="I86" s="105">
        <v>35</v>
      </c>
      <c r="J86" s="105">
        <f>IF(I86=95,'[1]Quant. Condutores e eletrodutos'!B$3,IF(I86=70,'[1]Quant. Condutores e eletrodutos'!B$4,IF(I86=50,'[1]Quant. Condutores e eletrodutos'!B$5,IF(I86=35,'[1]Quant. Condutores e eletrodutos'!B$6,IF(I86=25,'[1]Quant. Condutores e eletrodutos'!B$7,IF(I86=16,'[1]Quant. Condutores e eletrodutos'!B$8,IF(I86=10,'[1]Quant. Condutores e eletrodutos'!B$9,IF(I86=6,'[1]Quant. Condutores e eletrodutos'!B$10,IF(I86=4,'[1]Quant. Condutores e eletrodutos'!B$11,IF(I86=2.5,'[1]Quant. Condutores e eletrodutos'!B$12,"erro"))))))))))</f>
        <v>0.98</v>
      </c>
      <c r="K86" s="107">
        <f>C86*3000</f>
        <v>117</v>
      </c>
      <c r="L86" s="104">
        <v>220</v>
      </c>
      <c r="M86" s="104">
        <f>C86*3000</f>
        <v>117</v>
      </c>
      <c r="N86" s="108">
        <f>(H86*J86*100)/L86</f>
        <v>0.39248408220523229</v>
      </c>
      <c r="O86" s="109">
        <f>N86+O83</f>
        <v>1.9795286915325432</v>
      </c>
      <c r="P86" s="95"/>
      <c r="Q86" s="87"/>
      <c r="S86" s="86"/>
      <c r="T86" s="87"/>
      <c r="U86" s="87"/>
    </row>
    <row r="87" spans="2:21" ht="26.4" x14ac:dyDescent="0.25">
      <c r="B87" s="111" t="s">
        <v>297</v>
      </c>
      <c r="C87" s="112">
        <v>1.4999999999999999E-2</v>
      </c>
      <c r="D87" s="113">
        <v>720</v>
      </c>
      <c r="E87" s="114">
        <f t="shared" si="96"/>
        <v>720</v>
      </c>
      <c r="F87" s="113">
        <f>(E87/(220*0.92))</f>
        <v>3.5573122529644268</v>
      </c>
      <c r="G87" s="113">
        <f>F87*1.2</f>
        <v>4.2687747035573116</v>
      </c>
      <c r="H87" s="115">
        <f>C87*G87</f>
        <v>6.4031620553359675E-2</v>
      </c>
      <c r="I87" s="114">
        <v>2.5</v>
      </c>
      <c r="J87" s="114">
        <f>IF(I87=95,'[1]Quant. Condutores e eletrodutos'!B$3,IF(I87=70,'[1]Quant. Condutores e eletrodutos'!B$4,IF(I87=50,'[1]Quant. Condutores e eletrodutos'!B$5,IF(I87=35,'[1]Quant. Condutores e eletrodutos'!B$6,IF(I87=25,'[1]Quant. Condutores e eletrodutos'!B$7,IF(I87=16,'[1]Quant. Condutores e eletrodutos'!B$8,IF(I87=10,'[1]Quant. Condutores e eletrodutos'!B$9,IF(I87=6,'[1]Quant. Condutores e eletrodutos'!B$10,IF(I87=4,'[1]Quant. Condutores e eletrodutos'!B$11,IF(I87=2.5,'[1]Quant. Condutores e eletrodutos'!B$12,"erro"))))))))))</f>
        <v>12.4</v>
      </c>
      <c r="K87" s="116">
        <f>C87*3000</f>
        <v>45</v>
      </c>
      <c r="L87" s="113">
        <v>220</v>
      </c>
      <c r="M87" s="113">
        <f>C87*3000</f>
        <v>45</v>
      </c>
      <c r="N87" s="117">
        <f>(H87*J87*100)/L87</f>
        <v>0.3609054976643909</v>
      </c>
      <c r="O87" s="118">
        <f>N87+O86</f>
        <v>2.3404341891969342</v>
      </c>
      <c r="P87" s="95"/>
      <c r="Q87" s="87"/>
      <c r="S87" s="86"/>
      <c r="T87" s="87"/>
      <c r="U87" s="87"/>
    </row>
    <row r="88" spans="2:21" x14ac:dyDescent="0.25">
      <c r="B88" s="119"/>
      <c r="C88" s="95"/>
      <c r="D88" s="79"/>
      <c r="E88" s="97"/>
      <c r="F88" s="79"/>
      <c r="G88" s="79"/>
      <c r="H88" s="98"/>
      <c r="I88" s="97"/>
      <c r="J88" s="97"/>
      <c r="K88" s="99"/>
      <c r="L88" s="79"/>
      <c r="M88" s="79"/>
      <c r="N88" s="100"/>
      <c r="O88" s="101"/>
      <c r="P88" s="95"/>
      <c r="Q88" s="87"/>
      <c r="S88" s="86"/>
      <c r="T88" s="87"/>
      <c r="U88" s="87"/>
    </row>
    <row r="89" spans="2:21" x14ac:dyDescent="0.25">
      <c r="B89" s="102" t="s">
        <v>319</v>
      </c>
      <c r="C89" s="103">
        <v>3.7999999999999999E-2</v>
      </c>
      <c r="D89" s="104">
        <f>D92+720</f>
        <v>6480</v>
      </c>
      <c r="E89" s="105">
        <f t="shared" ref="E89:E90" si="98">D89</f>
        <v>6480</v>
      </c>
      <c r="F89" s="104">
        <f t="shared" ref="F89" si="99">(E89/(220*SQRT(3)*0.92))</f>
        <v>18.484336681565097</v>
      </c>
      <c r="G89" s="104">
        <f>F89*1.1</f>
        <v>20.332770349721606</v>
      </c>
      <c r="H89" s="106">
        <f>C89*G89</f>
        <v>0.77264527328942101</v>
      </c>
      <c r="I89" s="105">
        <v>35</v>
      </c>
      <c r="J89" s="105">
        <f>IF(I89=95,'[1]Quant. Condutores e eletrodutos'!B$3,IF(I89=70,'[1]Quant. Condutores e eletrodutos'!B$4,IF(I89=50,'[1]Quant. Condutores e eletrodutos'!B$5,IF(I89=35,'[1]Quant. Condutores e eletrodutos'!B$6,IF(I89=25,'[1]Quant. Condutores e eletrodutos'!B$7,IF(I89=16,'[1]Quant. Condutores e eletrodutos'!B$8,IF(I89=10,'[1]Quant. Condutores e eletrodutos'!B$9,IF(I89=6,'[1]Quant. Condutores e eletrodutos'!B$10,IF(I89=4,'[1]Quant. Condutores e eletrodutos'!B$11,IF(I89=2.5,'[1]Quant. Condutores e eletrodutos'!B$12,"erro"))))))))))</f>
        <v>0.98</v>
      </c>
      <c r="K89" s="107">
        <f>C89*3000</f>
        <v>114</v>
      </c>
      <c r="L89" s="104">
        <v>220</v>
      </c>
      <c r="M89" s="104">
        <f>C89*3000</f>
        <v>114</v>
      </c>
      <c r="N89" s="108">
        <f>(H89*J89*100)/L89</f>
        <v>0.34417834901074207</v>
      </c>
      <c r="O89" s="109">
        <f>N89+O86</f>
        <v>2.3237070405432854</v>
      </c>
      <c r="P89" s="95"/>
      <c r="Q89" s="87"/>
      <c r="S89" s="86"/>
      <c r="T89" s="87"/>
      <c r="U89" s="87"/>
    </row>
    <row r="90" spans="2:21" ht="26.4" x14ac:dyDescent="0.25">
      <c r="B90" s="111" t="s">
        <v>297</v>
      </c>
      <c r="C90" s="112">
        <v>1.4999999999999999E-2</v>
      </c>
      <c r="D90" s="113">
        <v>720</v>
      </c>
      <c r="E90" s="114">
        <f t="shared" si="98"/>
        <v>720</v>
      </c>
      <c r="F90" s="113">
        <f>(E90/(220*0.92))</f>
        <v>3.5573122529644268</v>
      </c>
      <c r="G90" s="113">
        <f>F90*1.2</f>
        <v>4.2687747035573116</v>
      </c>
      <c r="H90" s="115">
        <f>C90*G90</f>
        <v>6.4031620553359675E-2</v>
      </c>
      <c r="I90" s="114">
        <v>2.5</v>
      </c>
      <c r="J90" s="114">
        <f>IF(I90=95,'[1]Quant. Condutores e eletrodutos'!B$3,IF(I90=70,'[1]Quant. Condutores e eletrodutos'!B$4,IF(I90=50,'[1]Quant. Condutores e eletrodutos'!B$5,IF(I90=35,'[1]Quant. Condutores e eletrodutos'!B$6,IF(I90=25,'[1]Quant. Condutores e eletrodutos'!B$7,IF(I90=16,'[1]Quant. Condutores e eletrodutos'!B$8,IF(I90=10,'[1]Quant. Condutores e eletrodutos'!B$9,IF(I90=6,'[1]Quant. Condutores e eletrodutos'!B$10,IF(I90=4,'[1]Quant. Condutores e eletrodutos'!B$11,IF(I90=2.5,'[1]Quant. Condutores e eletrodutos'!B$12,"erro"))))))))))</f>
        <v>12.4</v>
      </c>
      <c r="K90" s="116">
        <f>C90*3000</f>
        <v>45</v>
      </c>
      <c r="L90" s="113">
        <v>220</v>
      </c>
      <c r="M90" s="113">
        <f>C90*3000</f>
        <v>45</v>
      </c>
      <c r="N90" s="117">
        <f>(H90*J90*100)/L90</f>
        <v>0.3609054976643909</v>
      </c>
      <c r="O90" s="118">
        <f>N90+O89</f>
        <v>2.6846125382076762</v>
      </c>
      <c r="P90" s="95"/>
      <c r="Q90" s="87"/>
      <c r="S90" s="86"/>
      <c r="T90" s="87"/>
      <c r="U90" s="87"/>
    </row>
    <row r="91" spans="2:21" x14ac:dyDescent="0.25">
      <c r="B91" s="119"/>
      <c r="C91" s="95"/>
      <c r="D91" s="79"/>
      <c r="E91" s="97"/>
      <c r="F91" s="79"/>
      <c r="G91" s="79"/>
      <c r="H91" s="98"/>
      <c r="I91" s="97"/>
      <c r="J91" s="97"/>
      <c r="K91" s="99"/>
      <c r="L91" s="79"/>
      <c r="M91" s="79"/>
      <c r="N91" s="100"/>
      <c r="O91" s="101"/>
      <c r="P91" s="95"/>
      <c r="Q91" s="87"/>
      <c r="S91" s="86"/>
      <c r="T91" s="87"/>
      <c r="U91" s="87"/>
    </row>
    <row r="92" spans="2:21" x14ac:dyDescent="0.25">
      <c r="B92" s="102" t="s">
        <v>320</v>
      </c>
      <c r="C92" s="103">
        <v>3.9E-2</v>
      </c>
      <c r="D92" s="104">
        <f>D95+720</f>
        <v>5760</v>
      </c>
      <c r="E92" s="105">
        <f t="shared" ref="E92:E93" si="100">D92</f>
        <v>5760</v>
      </c>
      <c r="F92" s="104">
        <f t="shared" ref="F92" si="101">(E92/(220*SQRT(3)*0.92))</f>
        <v>16.43052149472453</v>
      </c>
      <c r="G92" s="104">
        <f>F92*1.1</f>
        <v>18.073573644196983</v>
      </c>
      <c r="H92" s="106">
        <f>C92*G92</f>
        <v>0.70486937212368239</v>
      </c>
      <c r="I92" s="105">
        <v>25</v>
      </c>
      <c r="J92" s="105">
        <f>IF(I92=95,'[1]Quant. Condutores e eletrodutos'!B$3,IF(I92=70,'[1]Quant. Condutores e eletrodutos'!B$4,IF(I92=50,'[1]Quant. Condutores e eletrodutos'!B$5,IF(I92=35,'[1]Quant. Condutores e eletrodutos'!B$6,IF(I92=25,'[1]Quant. Condutores e eletrodutos'!B$7,IF(I92=16,'[1]Quant. Condutores e eletrodutos'!B$8,IF(I92=10,'[1]Quant. Condutores e eletrodutos'!B$9,IF(I92=6,'[1]Quant. Condutores e eletrodutos'!B$10,IF(I92=4,'[1]Quant. Condutores e eletrodutos'!B$11,IF(I92=2.5,'[1]Quant. Condutores e eletrodutos'!B$12,"erro"))))))))))</f>
        <v>1.33</v>
      </c>
      <c r="K92" s="107">
        <f>C92*3000</f>
        <v>117</v>
      </c>
      <c r="L92" s="104">
        <v>220</v>
      </c>
      <c r="M92" s="104">
        <f>C92*3000</f>
        <v>117</v>
      </c>
      <c r="N92" s="108">
        <f>(H92*J92*100)/L92</f>
        <v>0.42612557496568076</v>
      </c>
      <c r="O92" s="109">
        <f>N92+O89</f>
        <v>2.7498326155089661</v>
      </c>
      <c r="P92" s="95"/>
      <c r="Q92" s="87"/>
      <c r="S92" s="86"/>
      <c r="T92" s="87"/>
      <c r="U92" s="87"/>
    </row>
    <row r="93" spans="2:21" ht="26.4" x14ac:dyDescent="0.25">
      <c r="B93" s="111" t="s">
        <v>297</v>
      </c>
      <c r="C93" s="112">
        <v>1.4999999999999999E-2</v>
      </c>
      <c r="D93" s="113">
        <v>720</v>
      </c>
      <c r="E93" s="114">
        <f t="shared" si="100"/>
        <v>720</v>
      </c>
      <c r="F93" s="113">
        <f>(E93/(220*0.92))</f>
        <v>3.5573122529644268</v>
      </c>
      <c r="G93" s="113">
        <f>F93*1.2</f>
        <v>4.2687747035573116</v>
      </c>
      <c r="H93" s="115">
        <f>C93*G93</f>
        <v>6.4031620553359675E-2</v>
      </c>
      <c r="I93" s="114">
        <v>2.5</v>
      </c>
      <c r="J93" s="114">
        <f>IF(I93=95,'[1]Quant. Condutores e eletrodutos'!B$3,IF(I93=70,'[1]Quant. Condutores e eletrodutos'!B$4,IF(I93=50,'[1]Quant. Condutores e eletrodutos'!B$5,IF(I93=35,'[1]Quant. Condutores e eletrodutos'!B$6,IF(I93=25,'[1]Quant. Condutores e eletrodutos'!B$7,IF(I93=16,'[1]Quant. Condutores e eletrodutos'!B$8,IF(I93=10,'[1]Quant. Condutores e eletrodutos'!B$9,IF(I93=6,'[1]Quant. Condutores e eletrodutos'!B$10,IF(I93=4,'[1]Quant. Condutores e eletrodutos'!B$11,IF(I93=2.5,'[1]Quant. Condutores e eletrodutos'!B$12,"erro"))))))))))</f>
        <v>12.4</v>
      </c>
      <c r="K93" s="116">
        <f>C93*3000</f>
        <v>45</v>
      </c>
      <c r="L93" s="113">
        <v>220</v>
      </c>
      <c r="M93" s="113">
        <f>C93*3000</f>
        <v>45</v>
      </c>
      <c r="N93" s="117">
        <f>(H93*J93*100)/L93</f>
        <v>0.3609054976643909</v>
      </c>
      <c r="O93" s="118">
        <f>N93+O92</f>
        <v>3.1107381131733569</v>
      </c>
      <c r="P93" s="95"/>
      <c r="Q93" s="87"/>
      <c r="S93" s="86"/>
      <c r="T93" s="87"/>
      <c r="U93" s="87"/>
    </row>
    <row r="94" spans="2:21" x14ac:dyDescent="0.25">
      <c r="B94" s="119"/>
      <c r="C94" s="95"/>
      <c r="D94" s="79"/>
      <c r="E94" s="97"/>
      <c r="F94" s="79"/>
      <c r="G94" s="79"/>
      <c r="H94" s="98"/>
      <c r="I94" s="97"/>
      <c r="J94" s="97"/>
      <c r="K94" s="99"/>
      <c r="L94" s="79"/>
      <c r="M94" s="79"/>
      <c r="N94" s="100"/>
      <c r="O94" s="101"/>
      <c r="P94" s="95"/>
      <c r="Q94" s="87"/>
      <c r="S94" s="86"/>
      <c r="T94" s="87"/>
      <c r="U94" s="87"/>
    </row>
    <row r="95" spans="2:21" x14ac:dyDescent="0.25">
      <c r="B95" s="102" t="s">
        <v>321</v>
      </c>
      <c r="C95" s="103">
        <v>3.9E-2</v>
      </c>
      <c r="D95" s="104">
        <f>D98+720</f>
        <v>5040</v>
      </c>
      <c r="E95" s="105">
        <f t="shared" ref="E95:E96" si="102">D95</f>
        <v>5040</v>
      </c>
      <c r="F95" s="104">
        <f t="shared" ref="F95" si="103">(E95/(220*SQRT(3)*0.92))</f>
        <v>14.376706307883962</v>
      </c>
      <c r="G95" s="104">
        <f>F95*1.1</f>
        <v>15.81437693867236</v>
      </c>
      <c r="H95" s="106">
        <f>C95*G95</f>
        <v>0.61676070060822208</v>
      </c>
      <c r="I95" s="105">
        <v>25</v>
      </c>
      <c r="J95" s="105">
        <f>IF(I95=95,'[1]Quant. Condutores e eletrodutos'!B$3,IF(I95=70,'[1]Quant. Condutores e eletrodutos'!B$4,IF(I95=50,'[1]Quant. Condutores e eletrodutos'!B$5,IF(I95=35,'[1]Quant. Condutores e eletrodutos'!B$6,IF(I95=25,'[1]Quant. Condutores e eletrodutos'!B$7,IF(I95=16,'[1]Quant. Condutores e eletrodutos'!B$8,IF(I95=10,'[1]Quant. Condutores e eletrodutos'!B$9,IF(I95=6,'[1]Quant. Condutores e eletrodutos'!B$10,IF(I95=4,'[1]Quant. Condutores e eletrodutos'!B$11,IF(I95=2.5,'[1]Quant. Condutores e eletrodutos'!B$12,"erro"))))))))))</f>
        <v>1.33</v>
      </c>
      <c r="K95" s="107">
        <f>C95*3000</f>
        <v>117</v>
      </c>
      <c r="L95" s="104">
        <v>220</v>
      </c>
      <c r="M95" s="104">
        <f>C95*3000</f>
        <v>117</v>
      </c>
      <c r="N95" s="108">
        <f>(H95*J95*100)/L95</f>
        <v>0.37285987809497068</v>
      </c>
      <c r="O95" s="109">
        <f>N95+O92</f>
        <v>3.1226924936039366</v>
      </c>
      <c r="P95" s="95"/>
      <c r="Q95" s="87"/>
      <c r="S95" s="86"/>
      <c r="T95" s="87"/>
      <c r="U95" s="87"/>
    </row>
    <row r="96" spans="2:21" ht="26.4" x14ac:dyDescent="0.25">
      <c r="B96" s="111" t="s">
        <v>297</v>
      </c>
      <c r="C96" s="112">
        <v>1.4999999999999999E-2</v>
      </c>
      <c r="D96" s="113">
        <v>720</v>
      </c>
      <c r="E96" s="114">
        <f t="shared" si="102"/>
        <v>720</v>
      </c>
      <c r="F96" s="113">
        <f>(E96/(220*0.92))</f>
        <v>3.5573122529644268</v>
      </c>
      <c r="G96" s="113">
        <f>F96*1.2</f>
        <v>4.2687747035573116</v>
      </c>
      <c r="H96" s="115">
        <f>C96*G96</f>
        <v>6.4031620553359675E-2</v>
      </c>
      <c r="I96" s="114">
        <v>2.5</v>
      </c>
      <c r="J96" s="114">
        <f>IF(I96=95,'[1]Quant. Condutores e eletrodutos'!B$3,IF(I96=70,'[1]Quant. Condutores e eletrodutos'!B$4,IF(I96=50,'[1]Quant. Condutores e eletrodutos'!B$5,IF(I96=35,'[1]Quant. Condutores e eletrodutos'!B$6,IF(I96=25,'[1]Quant. Condutores e eletrodutos'!B$7,IF(I96=16,'[1]Quant. Condutores e eletrodutos'!B$8,IF(I96=10,'[1]Quant. Condutores e eletrodutos'!B$9,IF(I96=6,'[1]Quant. Condutores e eletrodutos'!B$10,IF(I96=4,'[1]Quant. Condutores e eletrodutos'!B$11,IF(I96=2.5,'[1]Quant. Condutores e eletrodutos'!B$12,"erro"))))))))))</f>
        <v>12.4</v>
      </c>
      <c r="K96" s="116">
        <f>C96*3000</f>
        <v>45</v>
      </c>
      <c r="L96" s="113">
        <v>220</v>
      </c>
      <c r="M96" s="113">
        <f>C96*3000</f>
        <v>45</v>
      </c>
      <c r="N96" s="117">
        <f>(H96*J96*100)/L96</f>
        <v>0.3609054976643909</v>
      </c>
      <c r="O96" s="118">
        <f>N96+O95</f>
        <v>3.4835979912683275</v>
      </c>
      <c r="P96" s="95"/>
      <c r="Q96" s="87"/>
      <c r="S96" s="86"/>
      <c r="T96" s="87"/>
      <c r="U96" s="87"/>
    </row>
    <row r="97" spans="2:21" x14ac:dyDescent="0.25">
      <c r="B97" s="119"/>
      <c r="C97" s="95"/>
      <c r="D97" s="79"/>
      <c r="E97" s="97"/>
      <c r="F97" s="79"/>
      <c r="G97" s="79"/>
      <c r="H97" s="98"/>
      <c r="I97" s="97"/>
      <c r="J97" s="97"/>
      <c r="K97" s="99"/>
      <c r="L97" s="79"/>
      <c r="M97" s="79"/>
      <c r="N97" s="100"/>
      <c r="O97" s="101"/>
      <c r="P97" s="95"/>
      <c r="Q97" s="87"/>
      <c r="S97" s="86"/>
      <c r="T97" s="87"/>
      <c r="U97" s="87"/>
    </row>
    <row r="98" spans="2:21" x14ac:dyDescent="0.25">
      <c r="B98" s="102" t="s">
        <v>322</v>
      </c>
      <c r="C98" s="103">
        <v>3.9E-2</v>
      </c>
      <c r="D98" s="104">
        <f>D101+720</f>
        <v>4320</v>
      </c>
      <c r="E98" s="105">
        <f t="shared" ref="E98:E99" si="104">D98</f>
        <v>4320</v>
      </c>
      <c r="F98" s="104">
        <f t="shared" ref="F98" si="105">(E98/(220*SQRT(3)*0.92))</f>
        <v>12.322891121043396</v>
      </c>
      <c r="G98" s="104">
        <f>F98*1.1</f>
        <v>13.555180233147738</v>
      </c>
      <c r="H98" s="106">
        <f>C98*G98</f>
        <v>0.52865202909276177</v>
      </c>
      <c r="I98" s="105">
        <v>25</v>
      </c>
      <c r="J98" s="105">
        <f>IF(I98=95,'[1]Quant. Condutores e eletrodutos'!B$3,IF(I98=70,'[1]Quant. Condutores e eletrodutos'!B$4,IF(I98=50,'[1]Quant. Condutores e eletrodutos'!B$5,IF(I98=35,'[1]Quant. Condutores e eletrodutos'!B$6,IF(I98=25,'[1]Quant. Condutores e eletrodutos'!B$7,IF(I98=16,'[1]Quant. Condutores e eletrodutos'!B$8,IF(I98=10,'[1]Quant. Condutores e eletrodutos'!B$9,IF(I98=6,'[1]Quant. Condutores e eletrodutos'!B$10,IF(I98=4,'[1]Quant. Condutores e eletrodutos'!B$11,IF(I98=2.5,'[1]Quant. Condutores e eletrodutos'!B$12,"erro"))))))))))</f>
        <v>1.33</v>
      </c>
      <c r="K98" s="107">
        <f>C98*3000</f>
        <v>117</v>
      </c>
      <c r="L98" s="104">
        <v>220</v>
      </c>
      <c r="M98" s="104">
        <f>C98*3000</f>
        <v>117</v>
      </c>
      <c r="N98" s="108">
        <f>(H98*J98*100)/L98</f>
        <v>0.31959418122426053</v>
      </c>
      <c r="O98" s="109">
        <f>N98+O95</f>
        <v>3.4422866748281971</v>
      </c>
      <c r="P98" s="95"/>
      <c r="Q98" s="87"/>
      <c r="S98" s="86"/>
      <c r="T98" s="87"/>
      <c r="U98" s="87"/>
    </row>
    <row r="99" spans="2:21" ht="26.4" x14ac:dyDescent="0.25">
      <c r="B99" s="111" t="s">
        <v>297</v>
      </c>
      <c r="C99" s="112">
        <v>1.4999999999999999E-2</v>
      </c>
      <c r="D99" s="113">
        <v>720</v>
      </c>
      <c r="E99" s="114">
        <f t="shared" si="104"/>
        <v>720</v>
      </c>
      <c r="F99" s="113">
        <f>(E99/(220*0.92))</f>
        <v>3.5573122529644268</v>
      </c>
      <c r="G99" s="113">
        <f>F99*1.2</f>
        <v>4.2687747035573116</v>
      </c>
      <c r="H99" s="115">
        <f>C99*G99</f>
        <v>6.4031620553359675E-2</v>
      </c>
      <c r="I99" s="114">
        <v>2.5</v>
      </c>
      <c r="J99" s="114">
        <f>IF(I99=95,'[1]Quant. Condutores e eletrodutos'!B$3,IF(I99=70,'[1]Quant. Condutores e eletrodutos'!B$4,IF(I99=50,'[1]Quant. Condutores e eletrodutos'!B$5,IF(I99=35,'[1]Quant. Condutores e eletrodutos'!B$6,IF(I99=25,'[1]Quant. Condutores e eletrodutos'!B$7,IF(I99=16,'[1]Quant. Condutores e eletrodutos'!B$8,IF(I99=10,'[1]Quant. Condutores e eletrodutos'!B$9,IF(I99=6,'[1]Quant. Condutores e eletrodutos'!B$10,IF(I99=4,'[1]Quant. Condutores e eletrodutos'!B$11,IF(I99=2.5,'[1]Quant. Condutores e eletrodutos'!B$12,"erro"))))))))))</f>
        <v>12.4</v>
      </c>
      <c r="K99" s="116">
        <f>C99*3000</f>
        <v>45</v>
      </c>
      <c r="L99" s="113">
        <v>220</v>
      </c>
      <c r="M99" s="113">
        <f>C99*3000</f>
        <v>45</v>
      </c>
      <c r="N99" s="117">
        <f>(H99*J99*100)/L99</f>
        <v>0.3609054976643909</v>
      </c>
      <c r="O99" s="118">
        <f>N99+O98</f>
        <v>3.8031921724925879</v>
      </c>
      <c r="P99" s="95"/>
      <c r="Q99" s="87"/>
      <c r="S99" s="86"/>
      <c r="T99" s="87"/>
      <c r="U99" s="87"/>
    </row>
    <row r="100" spans="2:21" x14ac:dyDescent="0.25">
      <c r="B100" s="119"/>
      <c r="C100" s="95"/>
      <c r="D100" s="79"/>
      <c r="E100" s="97"/>
      <c r="F100" s="79"/>
      <c r="G100" s="79"/>
      <c r="H100" s="98"/>
      <c r="I100" s="97"/>
      <c r="J100" s="97"/>
      <c r="K100" s="99"/>
      <c r="L100" s="79"/>
      <c r="M100" s="79"/>
      <c r="N100" s="100"/>
      <c r="O100" s="101"/>
      <c r="P100" s="95"/>
      <c r="Q100" s="87"/>
      <c r="S100" s="86"/>
      <c r="T100" s="87"/>
      <c r="U100" s="87"/>
    </row>
    <row r="101" spans="2:21" x14ac:dyDescent="0.25">
      <c r="B101" s="102" t="s">
        <v>323</v>
      </c>
      <c r="C101" s="103">
        <v>3.9E-2</v>
      </c>
      <c r="D101" s="104">
        <f>D104+720</f>
        <v>3600</v>
      </c>
      <c r="E101" s="105">
        <f t="shared" ref="E101:E102" si="106">D101</f>
        <v>3600</v>
      </c>
      <c r="F101" s="104">
        <f t="shared" ref="F101" si="107">(E101/(220*SQRT(3)*0.92))</f>
        <v>10.269075934202831</v>
      </c>
      <c r="G101" s="104">
        <f>F101*1.1</f>
        <v>11.295983527623116</v>
      </c>
      <c r="H101" s="106">
        <f>C101*G101</f>
        <v>0.44054335757730156</v>
      </c>
      <c r="I101" s="105">
        <v>25</v>
      </c>
      <c r="J101" s="105">
        <f>IF(I101=95,'[1]Quant. Condutores e eletrodutos'!B$3,IF(I101=70,'[1]Quant. Condutores e eletrodutos'!B$4,IF(I101=50,'[1]Quant. Condutores e eletrodutos'!B$5,IF(I101=35,'[1]Quant. Condutores e eletrodutos'!B$6,IF(I101=25,'[1]Quant. Condutores e eletrodutos'!B$7,IF(I101=16,'[1]Quant. Condutores e eletrodutos'!B$8,IF(I101=10,'[1]Quant. Condutores e eletrodutos'!B$9,IF(I101=6,'[1]Quant. Condutores e eletrodutos'!B$10,IF(I101=4,'[1]Quant. Condutores e eletrodutos'!B$11,IF(I101=2.5,'[1]Quant. Condutores e eletrodutos'!B$12,"erro"))))))))))</f>
        <v>1.33</v>
      </c>
      <c r="K101" s="107">
        <f>C101*3000</f>
        <v>117</v>
      </c>
      <c r="L101" s="104">
        <v>220</v>
      </c>
      <c r="M101" s="104">
        <f>C101*3000</f>
        <v>117</v>
      </c>
      <c r="N101" s="108">
        <f>(H101*J101*100)/L101</f>
        <v>0.26632848435355055</v>
      </c>
      <c r="O101" s="109">
        <f>N101+O98</f>
        <v>3.7086151591817478</v>
      </c>
      <c r="P101" s="95"/>
      <c r="Q101" s="87"/>
      <c r="S101" s="86"/>
      <c r="T101" s="87"/>
      <c r="U101" s="87"/>
    </row>
    <row r="102" spans="2:21" ht="26.4" x14ac:dyDescent="0.25">
      <c r="B102" s="111" t="s">
        <v>297</v>
      </c>
      <c r="C102" s="112">
        <v>1.4999999999999999E-2</v>
      </c>
      <c r="D102" s="113">
        <v>720</v>
      </c>
      <c r="E102" s="114">
        <f t="shared" si="106"/>
        <v>720</v>
      </c>
      <c r="F102" s="113">
        <f>(E102/(220*0.92))</f>
        <v>3.5573122529644268</v>
      </c>
      <c r="G102" s="113">
        <f>F102*1.2</f>
        <v>4.2687747035573116</v>
      </c>
      <c r="H102" s="115">
        <f>C102*G102</f>
        <v>6.4031620553359675E-2</v>
      </c>
      <c r="I102" s="114">
        <v>2.5</v>
      </c>
      <c r="J102" s="114">
        <f>IF(I102=95,'[1]Quant. Condutores e eletrodutos'!B$3,IF(I102=70,'[1]Quant. Condutores e eletrodutos'!B$4,IF(I102=50,'[1]Quant. Condutores e eletrodutos'!B$5,IF(I102=35,'[1]Quant. Condutores e eletrodutos'!B$6,IF(I102=25,'[1]Quant. Condutores e eletrodutos'!B$7,IF(I102=16,'[1]Quant. Condutores e eletrodutos'!B$8,IF(I102=10,'[1]Quant. Condutores e eletrodutos'!B$9,IF(I102=6,'[1]Quant. Condutores e eletrodutos'!B$10,IF(I102=4,'[1]Quant. Condutores e eletrodutos'!B$11,IF(I102=2.5,'[1]Quant. Condutores e eletrodutos'!B$12,"erro"))))))))))</f>
        <v>12.4</v>
      </c>
      <c r="K102" s="116">
        <f>C102*3000</f>
        <v>45</v>
      </c>
      <c r="L102" s="113">
        <v>220</v>
      </c>
      <c r="M102" s="113">
        <f>C102*3000</f>
        <v>45</v>
      </c>
      <c r="N102" s="117">
        <f>(H102*J102*100)/L102</f>
        <v>0.3609054976643909</v>
      </c>
      <c r="O102" s="118">
        <f>N102+O101</f>
        <v>4.0695206568461391</v>
      </c>
      <c r="P102" s="95"/>
      <c r="Q102" s="87"/>
      <c r="S102" s="86"/>
      <c r="T102" s="87"/>
      <c r="U102" s="87"/>
    </row>
    <row r="103" spans="2:21" x14ac:dyDescent="0.25">
      <c r="B103" s="119"/>
      <c r="C103" s="95"/>
      <c r="D103" s="79"/>
      <c r="E103" s="97"/>
      <c r="F103" s="79"/>
      <c r="G103" s="79"/>
      <c r="H103" s="98"/>
      <c r="I103" s="97"/>
      <c r="J103" s="97"/>
      <c r="K103" s="99"/>
      <c r="L103" s="79"/>
      <c r="M103" s="79"/>
      <c r="N103" s="100"/>
      <c r="O103" s="101"/>
      <c r="P103" s="95"/>
      <c r="Q103" s="87"/>
      <c r="S103" s="86"/>
      <c r="T103" s="87"/>
      <c r="U103" s="87"/>
    </row>
    <row r="104" spans="2:21" x14ac:dyDescent="0.25">
      <c r="B104" s="102" t="s">
        <v>324</v>
      </c>
      <c r="C104" s="103">
        <v>3.9E-2</v>
      </c>
      <c r="D104" s="104">
        <f>D107+720</f>
        <v>2880</v>
      </c>
      <c r="E104" s="105">
        <f t="shared" ref="E104:E105" si="108">D104</f>
        <v>2880</v>
      </c>
      <c r="F104" s="104">
        <f t="shared" ref="F104" si="109">(E104/(220*SQRT(3)*0.92))</f>
        <v>8.2152607473622652</v>
      </c>
      <c r="G104" s="104">
        <f>F104*1.1</f>
        <v>9.0367868220984917</v>
      </c>
      <c r="H104" s="106">
        <f>C104*G104</f>
        <v>0.3524346860618412</v>
      </c>
      <c r="I104" s="105">
        <v>25</v>
      </c>
      <c r="J104" s="105">
        <f>IF(I104=95,'[1]Quant. Condutores e eletrodutos'!B$3,IF(I104=70,'[1]Quant. Condutores e eletrodutos'!B$4,IF(I104=50,'[1]Quant. Condutores e eletrodutos'!B$5,IF(I104=35,'[1]Quant. Condutores e eletrodutos'!B$6,IF(I104=25,'[1]Quant. Condutores e eletrodutos'!B$7,IF(I104=16,'[1]Quant. Condutores e eletrodutos'!B$8,IF(I104=10,'[1]Quant. Condutores e eletrodutos'!B$9,IF(I104=6,'[1]Quant. Condutores e eletrodutos'!B$10,IF(I104=4,'[1]Quant. Condutores e eletrodutos'!B$11,IF(I104=2.5,'[1]Quant. Condutores e eletrodutos'!B$12,"erro"))))))))))</f>
        <v>1.33</v>
      </c>
      <c r="K104" s="107">
        <f>C104*3000</f>
        <v>117</v>
      </c>
      <c r="L104" s="104">
        <v>220</v>
      </c>
      <c r="M104" s="104">
        <f>C104*3000</f>
        <v>117</v>
      </c>
      <c r="N104" s="108">
        <f>(H104*J104*100)/L104</f>
        <v>0.21306278748284038</v>
      </c>
      <c r="O104" s="109">
        <f>N104+O101</f>
        <v>3.9216779466645884</v>
      </c>
      <c r="P104" s="95"/>
      <c r="Q104" s="87"/>
      <c r="S104" s="86"/>
      <c r="T104" s="87"/>
      <c r="U104" s="87"/>
    </row>
    <row r="105" spans="2:21" ht="26.4" x14ac:dyDescent="0.25">
      <c r="B105" s="111" t="s">
        <v>297</v>
      </c>
      <c r="C105" s="112">
        <v>1.4999999999999999E-2</v>
      </c>
      <c r="D105" s="113">
        <v>720</v>
      </c>
      <c r="E105" s="114">
        <f t="shared" si="108"/>
        <v>720</v>
      </c>
      <c r="F105" s="113">
        <f>(E105/(220*0.92))</f>
        <v>3.5573122529644268</v>
      </c>
      <c r="G105" s="113">
        <f>F105*1.2</f>
        <v>4.2687747035573116</v>
      </c>
      <c r="H105" s="115">
        <f>C105*G105</f>
        <v>6.4031620553359675E-2</v>
      </c>
      <c r="I105" s="114">
        <v>2.5</v>
      </c>
      <c r="J105" s="114">
        <f>IF(I105=95,'[1]Quant. Condutores e eletrodutos'!B$3,IF(I105=70,'[1]Quant. Condutores e eletrodutos'!B$4,IF(I105=50,'[1]Quant. Condutores e eletrodutos'!B$5,IF(I105=35,'[1]Quant. Condutores e eletrodutos'!B$6,IF(I105=25,'[1]Quant. Condutores e eletrodutos'!B$7,IF(I105=16,'[1]Quant. Condutores e eletrodutos'!B$8,IF(I105=10,'[1]Quant. Condutores e eletrodutos'!B$9,IF(I105=6,'[1]Quant. Condutores e eletrodutos'!B$10,IF(I105=4,'[1]Quant. Condutores e eletrodutos'!B$11,IF(I105=2.5,'[1]Quant. Condutores e eletrodutos'!B$12,"erro"))))))))))</f>
        <v>12.4</v>
      </c>
      <c r="K105" s="116">
        <f>C105*3000</f>
        <v>45</v>
      </c>
      <c r="L105" s="113">
        <v>220</v>
      </c>
      <c r="M105" s="113">
        <f>C105*3000</f>
        <v>45</v>
      </c>
      <c r="N105" s="117">
        <f>(H105*J105*100)/L105</f>
        <v>0.3609054976643909</v>
      </c>
      <c r="O105" s="118">
        <f>N105+O104</f>
        <v>4.2825834443289796</v>
      </c>
      <c r="P105" s="95"/>
      <c r="Q105" s="87"/>
      <c r="S105" s="86"/>
      <c r="T105" s="87"/>
      <c r="U105" s="87"/>
    </row>
    <row r="106" spans="2:21" x14ac:dyDescent="0.25">
      <c r="B106" s="119"/>
      <c r="C106" s="95"/>
      <c r="D106" s="79"/>
      <c r="E106" s="97"/>
      <c r="F106" s="79"/>
      <c r="G106" s="79"/>
      <c r="H106" s="98"/>
      <c r="I106" s="97"/>
      <c r="J106" s="97"/>
      <c r="K106" s="99"/>
      <c r="L106" s="79"/>
      <c r="M106" s="79"/>
      <c r="N106" s="100"/>
      <c r="O106" s="101"/>
      <c r="P106" s="95"/>
      <c r="Q106" s="87"/>
      <c r="S106" s="86"/>
      <c r="T106" s="87"/>
      <c r="U106" s="87"/>
    </row>
    <row r="107" spans="2:21" x14ac:dyDescent="0.25">
      <c r="B107" s="102" t="s">
        <v>325</v>
      </c>
      <c r="C107" s="103">
        <v>3.9E-2</v>
      </c>
      <c r="D107" s="104">
        <f>D110+720</f>
        <v>2160</v>
      </c>
      <c r="E107" s="105">
        <f t="shared" ref="E107:E108" si="110">D107</f>
        <v>2160</v>
      </c>
      <c r="F107" s="104">
        <f t="shared" ref="F107" si="111">(E107/(220*SQRT(3)*0.92))</f>
        <v>6.161445560521698</v>
      </c>
      <c r="G107" s="104">
        <f>F107*1.1</f>
        <v>6.7775901165738688</v>
      </c>
      <c r="H107" s="106">
        <f>C107*G107</f>
        <v>0.26432601454638088</v>
      </c>
      <c r="I107" s="105">
        <v>25</v>
      </c>
      <c r="J107" s="105">
        <f>IF(I107=95,'[1]Quant. Condutores e eletrodutos'!B$3,IF(I107=70,'[1]Quant. Condutores e eletrodutos'!B$4,IF(I107=50,'[1]Quant. Condutores e eletrodutos'!B$5,IF(I107=35,'[1]Quant. Condutores e eletrodutos'!B$6,IF(I107=25,'[1]Quant. Condutores e eletrodutos'!B$7,IF(I107=16,'[1]Quant. Condutores e eletrodutos'!B$8,IF(I107=10,'[1]Quant. Condutores e eletrodutos'!B$9,IF(I107=6,'[1]Quant. Condutores e eletrodutos'!B$10,IF(I107=4,'[1]Quant. Condutores e eletrodutos'!B$11,IF(I107=2.5,'[1]Quant. Condutores e eletrodutos'!B$12,"erro"))))))))))</f>
        <v>1.33</v>
      </c>
      <c r="K107" s="107">
        <f>C107*3000</f>
        <v>117</v>
      </c>
      <c r="L107" s="104">
        <v>220</v>
      </c>
      <c r="M107" s="104">
        <f>C107*3000</f>
        <v>117</v>
      </c>
      <c r="N107" s="108">
        <f>(H107*J107*100)/L107</f>
        <v>0.15979709061213027</v>
      </c>
      <c r="O107" s="109">
        <f>N107+O104</f>
        <v>4.0814750372767188</v>
      </c>
      <c r="P107" s="95"/>
      <c r="Q107" s="87"/>
      <c r="S107" s="86"/>
      <c r="T107" s="87"/>
      <c r="U107" s="87"/>
    </row>
    <row r="108" spans="2:21" ht="26.4" x14ac:dyDescent="0.25">
      <c r="B108" s="111" t="s">
        <v>297</v>
      </c>
      <c r="C108" s="112">
        <v>1.4999999999999999E-2</v>
      </c>
      <c r="D108" s="113">
        <v>720</v>
      </c>
      <c r="E108" s="114">
        <f t="shared" si="110"/>
        <v>720</v>
      </c>
      <c r="F108" s="113">
        <f>(E108/(220*0.92))</f>
        <v>3.5573122529644268</v>
      </c>
      <c r="G108" s="113">
        <f>F108*1.2</f>
        <v>4.2687747035573116</v>
      </c>
      <c r="H108" s="115">
        <f>C108*G108</f>
        <v>6.4031620553359675E-2</v>
      </c>
      <c r="I108" s="114">
        <v>2.5</v>
      </c>
      <c r="J108" s="114">
        <f>IF(I108=95,'[1]Quant. Condutores e eletrodutos'!B$3,IF(I108=70,'[1]Quant. Condutores e eletrodutos'!B$4,IF(I108=50,'[1]Quant. Condutores e eletrodutos'!B$5,IF(I108=35,'[1]Quant. Condutores e eletrodutos'!B$6,IF(I108=25,'[1]Quant. Condutores e eletrodutos'!B$7,IF(I108=16,'[1]Quant. Condutores e eletrodutos'!B$8,IF(I108=10,'[1]Quant. Condutores e eletrodutos'!B$9,IF(I108=6,'[1]Quant. Condutores e eletrodutos'!B$10,IF(I108=4,'[1]Quant. Condutores e eletrodutos'!B$11,IF(I108=2.5,'[1]Quant. Condutores e eletrodutos'!B$12,"erro"))))))))))</f>
        <v>12.4</v>
      </c>
      <c r="K108" s="116">
        <f>C108*3000</f>
        <v>45</v>
      </c>
      <c r="L108" s="113">
        <v>220</v>
      </c>
      <c r="M108" s="113">
        <f>C108*3000</f>
        <v>45</v>
      </c>
      <c r="N108" s="117">
        <f>(H108*J108*100)/L108</f>
        <v>0.3609054976643909</v>
      </c>
      <c r="O108" s="118">
        <f>N108+O107</f>
        <v>4.4423805349411101</v>
      </c>
      <c r="P108" s="95"/>
      <c r="Q108" s="87"/>
      <c r="S108" s="86"/>
      <c r="T108" s="87"/>
      <c r="U108" s="87"/>
    </row>
    <row r="109" spans="2:21" x14ac:dyDescent="0.25">
      <c r="B109" s="119"/>
      <c r="C109" s="95"/>
      <c r="D109" s="79"/>
      <c r="E109" s="97"/>
      <c r="F109" s="79"/>
      <c r="G109" s="79"/>
      <c r="H109" s="98"/>
      <c r="I109" s="97"/>
      <c r="J109" s="97"/>
      <c r="K109" s="99"/>
      <c r="L109" s="79"/>
      <c r="M109" s="79"/>
      <c r="N109" s="100"/>
      <c r="O109" s="101"/>
      <c r="P109" s="95"/>
      <c r="Q109" s="87"/>
      <c r="S109" s="86"/>
      <c r="T109" s="87"/>
      <c r="U109" s="87"/>
    </row>
    <row r="110" spans="2:21" x14ac:dyDescent="0.25">
      <c r="B110" s="102" t="s">
        <v>326</v>
      </c>
      <c r="C110" s="103">
        <v>3.9E-2</v>
      </c>
      <c r="D110" s="104">
        <f>D113+720</f>
        <v>1440</v>
      </c>
      <c r="E110" s="105">
        <f t="shared" ref="E110:E111" si="112">D110</f>
        <v>1440</v>
      </c>
      <c r="F110" s="104">
        <f t="shared" ref="F110" si="113">(E110/(220*SQRT(3)*0.92))</f>
        <v>4.1076303736811326</v>
      </c>
      <c r="G110" s="104">
        <f>F110*1.1</f>
        <v>4.5183934110492459</v>
      </c>
      <c r="H110" s="106">
        <f>C110*G110</f>
        <v>0.1762173430309206</v>
      </c>
      <c r="I110" s="105">
        <v>35</v>
      </c>
      <c r="J110" s="105">
        <f>IF(I110=95,'[1]Quant. Condutores e eletrodutos'!B$3,IF(I110=70,'[1]Quant. Condutores e eletrodutos'!B$4,IF(I110=50,'[1]Quant. Condutores e eletrodutos'!B$5,IF(I110=35,'[1]Quant. Condutores e eletrodutos'!B$6,IF(I110=25,'[1]Quant. Condutores e eletrodutos'!B$7,IF(I110=16,'[1]Quant. Condutores e eletrodutos'!B$8,IF(I110=10,'[1]Quant. Condutores e eletrodutos'!B$9,IF(I110=6,'[1]Quant. Condutores e eletrodutos'!B$10,IF(I110=4,'[1]Quant. Condutores e eletrodutos'!B$11,IF(I110=2.5,'[1]Quant. Condutores e eletrodutos'!B$12,"erro"))))))))))</f>
        <v>0.98</v>
      </c>
      <c r="K110" s="107">
        <f>C110*3000</f>
        <v>117</v>
      </c>
      <c r="L110" s="104">
        <v>220</v>
      </c>
      <c r="M110" s="104">
        <f>C110*3000</f>
        <v>117</v>
      </c>
      <c r="N110" s="108">
        <f>(H110*J110*100)/L110</f>
        <v>7.8496816441046446E-2</v>
      </c>
      <c r="O110" s="109">
        <f>N110+O107</f>
        <v>4.1599718537177655</v>
      </c>
      <c r="P110" s="95"/>
      <c r="Q110" s="87"/>
      <c r="S110" s="86"/>
      <c r="T110" s="87"/>
      <c r="U110" s="87"/>
    </row>
    <row r="111" spans="2:21" ht="26.4" x14ac:dyDescent="0.25">
      <c r="B111" s="111" t="s">
        <v>297</v>
      </c>
      <c r="C111" s="112">
        <v>1.4999999999999999E-2</v>
      </c>
      <c r="D111" s="113">
        <v>720</v>
      </c>
      <c r="E111" s="114">
        <f t="shared" si="112"/>
        <v>720</v>
      </c>
      <c r="F111" s="113">
        <f>(E111/(220*0.92))</f>
        <v>3.5573122529644268</v>
      </c>
      <c r="G111" s="113">
        <f>F111*1.2</f>
        <v>4.2687747035573116</v>
      </c>
      <c r="H111" s="115">
        <f>C111*G111</f>
        <v>6.4031620553359675E-2</v>
      </c>
      <c r="I111" s="114">
        <v>2.5</v>
      </c>
      <c r="J111" s="114">
        <f>IF(I111=95,'[1]Quant. Condutores e eletrodutos'!B$3,IF(I111=70,'[1]Quant. Condutores e eletrodutos'!B$4,IF(I111=50,'[1]Quant. Condutores e eletrodutos'!B$5,IF(I111=35,'[1]Quant. Condutores e eletrodutos'!B$6,IF(I111=25,'[1]Quant. Condutores e eletrodutos'!B$7,IF(I111=16,'[1]Quant. Condutores e eletrodutos'!B$8,IF(I111=10,'[1]Quant. Condutores e eletrodutos'!B$9,IF(I111=6,'[1]Quant. Condutores e eletrodutos'!B$10,IF(I111=4,'[1]Quant. Condutores e eletrodutos'!B$11,IF(I111=2.5,'[1]Quant. Condutores e eletrodutos'!B$12,"erro"))))))))))</f>
        <v>12.4</v>
      </c>
      <c r="K111" s="116">
        <f>C111*3000</f>
        <v>45</v>
      </c>
      <c r="L111" s="113">
        <v>220</v>
      </c>
      <c r="M111" s="113">
        <f>C111*3000</f>
        <v>45</v>
      </c>
      <c r="N111" s="117">
        <f>(H111*J111*100)/L111</f>
        <v>0.3609054976643909</v>
      </c>
      <c r="O111" s="118">
        <f>N111+O110</f>
        <v>4.5208773513821567</v>
      </c>
      <c r="P111" s="95"/>
      <c r="Q111" s="87"/>
      <c r="S111" s="86"/>
      <c r="T111" s="87"/>
      <c r="U111" s="87"/>
    </row>
    <row r="112" spans="2:21" x14ac:dyDescent="0.25">
      <c r="B112" s="119"/>
      <c r="C112" s="95"/>
      <c r="D112" s="79"/>
      <c r="E112" s="97"/>
      <c r="F112" s="79"/>
      <c r="G112" s="79"/>
      <c r="H112" s="98"/>
      <c r="I112" s="97"/>
      <c r="J112" s="97"/>
      <c r="K112" s="99"/>
      <c r="L112" s="79"/>
      <c r="M112" s="79"/>
      <c r="N112" s="100"/>
      <c r="O112" s="101"/>
      <c r="P112" s="95"/>
      <c r="Q112" s="87"/>
      <c r="S112" s="86"/>
      <c r="T112" s="87"/>
      <c r="U112" s="87"/>
    </row>
    <row r="113" spans="2:21" x14ac:dyDescent="0.25">
      <c r="B113" s="102" t="s">
        <v>327</v>
      </c>
      <c r="C113" s="103">
        <v>3.9E-2</v>
      </c>
      <c r="D113" s="104">
        <v>720</v>
      </c>
      <c r="E113" s="105">
        <f t="shared" ref="E113:E114" si="114">D113</f>
        <v>720</v>
      </c>
      <c r="F113" s="104">
        <f t="shared" ref="F113" si="115">(E113/(220*SQRT(3)*0.92))</f>
        <v>2.0538151868405663</v>
      </c>
      <c r="G113" s="104">
        <f>F113*1.1</f>
        <v>2.2591967055246229</v>
      </c>
      <c r="H113" s="106">
        <f>C113*G113</f>
        <v>8.8108671515460299E-2</v>
      </c>
      <c r="I113" s="105">
        <v>25</v>
      </c>
      <c r="J113" s="105">
        <f>IF(I113=95,'[1]Quant. Condutores e eletrodutos'!B$3,IF(I113=70,'[1]Quant. Condutores e eletrodutos'!B$4,IF(I113=50,'[1]Quant. Condutores e eletrodutos'!B$5,IF(I113=35,'[1]Quant. Condutores e eletrodutos'!B$6,IF(I113=25,'[1]Quant. Condutores e eletrodutos'!B$7,IF(I113=16,'[1]Quant. Condutores e eletrodutos'!B$8,IF(I113=10,'[1]Quant. Condutores e eletrodutos'!B$9,IF(I113=6,'[1]Quant. Condutores e eletrodutos'!B$10,IF(I113=4,'[1]Quant. Condutores e eletrodutos'!B$11,IF(I113=2.5,'[1]Quant. Condutores e eletrodutos'!B$12,"erro"))))))))))</f>
        <v>1.33</v>
      </c>
      <c r="K113" s="107">
        <f>C113*3000</f>
        <v>117</v>
      </c>
      <c r="L113" s="104">
        <v>220</v>
      </c>
      <c r="M113" s="104">
        <f>C113*3000</f>
        <v>117</v>
      </c>
      <c r="N113" s="108">
        <f>(H113*J113*100)/L113</f>
        <v>5.3265696870710096E-2</v>
      </c>
      <c r="O113" s="109">
        <f>N113+O110</f>
        <v>4.2132375505884756</v>
      </c>
      <c r="P113" s="95"/>
      <c r="Q113" s="87"/>
      <c r="S113" s="86"/>
      <c r="T113" s="87"/>
      <c r="U113" s="87"/>
    </row>
    <row r="114" spans="2:21" ht="26.4" x14ac:dyDescent="0.25">
      <c r="B114" s="111" t="s">
        <v>297</v>
      </c>
      <c r="C114" s="112">
        <v>1.4999999999999999E-2</v>
      </c>
      <c r="D114" s="113">
        <v>720</v>
      </c>
      <c r="E114" s="114">
        <f t="shared" si="114"/>
        <v>720</v>
      </c>
      <c r="F114" s="113">
        <f>(E114/(220*0.92))</f>
        <v>3.5573122529644268</v>
      </c>
      <c r="G114" s="113">
        <f>F114*1.2</f>
        <v>4.2687747035573116</v>
      </c>
      <c r="H114" s="115">
        <f>C114*G114</f>
        <v>6.4031620553359675E-2</v>
      </c>
      <c r="I114" s="114">
        <v>2.5</v>
      </c>
      <c r="J114" s="114">
        <f>IF(I114=95,'[1]Quant. Condutores e eletrodutos'!B$3,IF(I114=70,'[1]Quant. Condutores e eletrodutos'!B$4,IF(I114=50,'[1]Quant. Condutores e eletrodutos'!B$5,IF(I114=35,'[1]Quant. Condutores e eletrodutos'!B$6,IF(I114=25,'[1]Quant. Condutores e eletrodutos'!B$7,IF(I114=16,'[1]Quant. Condutores e eletrodutos'!B$8,IF(I114=10,'[1]Quant. Condutores e eletrodutos'!B$9,IF(I114=6,'[1]Quant. Condutores e eletrodutos'!B$10,IF(I114=4,'[1]Quant. Condutores e eletrodutos'!B$11,IF(I114=2.5,'[1]Quant. Condutores e eletrodutos'!B$12,"erro"))))))))))</f>
        <v>12.4</v>
      </c>
      <c r="K114" s="116">
        <f>C114*3000</f>
        <v>45</v>
      </c>
      <c r="L114" s="113">
        <v>220</v>
      </c>
      <c r="M114" s="113">
        <f>C114*3000</f>
        <v>45</v>
      </c>
      <c r="N114" s="117">
        <f>(H114*J114*100)/L114</f>
        <v>0.3609054976643909</v>
      </c>
      <c r="O114" s="118">
        <f>N114+O113</f>
        <v>4.5741430482528669</v>
      </c>
      <c r="P114" s="95"/>
      <c r="Q114" s="87"/>
      <c r="S114" s="86"/>
      <c r="T114" s="87"/>
      <c r="U114" s="87"/>
    </row>
    <row r="115" spans="2:21" x14ac:dyDescent="0.25">
      <c r="B115" s="119"/>
      <c r="C115" s="95"/>
      <c r="D115" s="79"/>
      <c r="E115" s="97"/>
      <c r="F115" s="79"/>
      <c r="G115" s="79"/>
      <c r="H115" s="98"/>
      <c r="I115" s="97"/>
      <c r="J115" s="97"/>
      <c r="K115" s="99"/>
      <c r="L115" s="79"/>
      <c r="M115" s="79"/>
      <c r="N115" s="100"/>
      <c r="O115" s="101"/>
      <c r="P115" s="95"/>
      <c r="Q115" s="87"/>
      <c r="S115" s="86"/>
      <c r="T115" s="87"/>
      <c r="U115" s="87"/>
    </row>
    <row r="116" spans="2:21" ht="6" customHeight="1" x14ac:dyDescent="0.25">
      <c r="B116" s="120"/>
      <c r="C116" s="121"/>
      <c r="D116" s="122"/>
      <c r="E116" s="123"/>
      <c r="F116" s="122"/>
      <c r="G116" s="122"/>
      <c r="H116" s="124"/>
      <c r="I116" s="123"/>
      <c r="J116" s="123"/>
      <c r="K116" s="125"/>
      <c r="L116" s="122"/>
      <c r="M116" s="122"/>
      <c r="N116" s="126"/>
      <c r="O116" s="127"/>
      <c r="P116" s="95"/>
      <c r="Q116" s="87"/>
      <c r="S116" s="86"/>
      <c r="T116" s="87"/>
      <c r="U116" s="87"/>
    </row>
    <row r="117" spans="2:21" x14ac:dyDescent="0.25">
      <c r="B117" s="119"/>
      <c r="C117" s="95"/>
      <c r="D117" s="79"/>
      <c r="E117" s="97"/>
      <c r="F117" s="79"/>
      <c r="G117" s="79"/>
      <c r="H117" s="98"/>
      <c r="I117" s="97"/>
      <c r="J117" s="97"/>
      <c r="K117" s="99"/>
      <c r="L117" s="79"/>
      <c r="M117" s="79"/>
      <c r="N117" s="100"/>
      <c r="O117" s="101"/>
      <c r="P117" s="95"/>
      <c r="Q117" s="87"/>
      <c r="S117" s="86"/>
      <c r="T117" s="87"/>
      <c r="U117" s="87"/>
    </row>
    <row r="118" spans="2:21" x14ac:dyDescent="0.25">
      <c r="B118" s="102" t="s">
        <v>328</v>
      </c>
      <c r="C118" s="103">
        <v>3.9E-2</v>
      </c>
      <c r="D118" s="104">
        <f>720+D121</f>
        <v>5040</v>
      </c>
      <c r="E118" s="105">
        <f>D118</f>
        <v>5040</v>
      </c>
      <c r="F118" s="104">
        <f>(E118/(220*SQRT(3)*0.92))</f>
        <v>14.376706307883962</v>
      </c>
      <c r="G118" s="104">
        <f>F118*1.1</f>
        <v>15.81437693867236</v>
      </c>
      <c r="H118" s="106">
        <f>C118*G118</f>
        <v>0.61676070060822208</v>
      </c>
      <c r="I118" s="105">
        <v>10</v>
      </c>
      <c r="J118" s="105">
        <f>IF(I118=95,'[1]Quant. Condutores e eletrodutos'!B$3,IF(I118=70,'[1]Quant. Condutores e eletrodutos'!B$4,IF(I118=50,'[1]Quant. Condutores e eletrodutos'!B$5,IF(I118=35,'[1]Quant. Condutores e eletrodutos'!B$6,IF(I118=25,'[1]Quant. Condutores e eletrodutos'!B$7,IF(I118=16,'[1]Quant. Condutores e eletrodutos'!B$8,IF(I118=10,'[1]Quant. Condutores e eletrodutos'!B$9,IF(I118=6,'[1]Quant. Condutores e eletrodutos'!B$10,IF(I118=4,'[1]Quant. Condutores e eletrodutos'!B$11,IF(I118=2.5,'[1]Quant. Condutores e eletrodutos'!B$12,"erro"))))))))))</f>
        <v>3.17</v>
      </c>
      <c r="K118" s="107">
        <f>C118*3000</f>
        <v>117</v>
      </c>
      <c r="L118" s="104">
        <v>220</v>
      </c>
      <c r="M118" s="104">
        <f>C118*3000</f>
        <v>117</v>
      </c>
      <c r="N118" s="108">
        <f>(H118*J118*100)/L118</f>
        <v>0.88869610042184721</v>
      </c>
      <c r="O118" s="109">
        <f>N118+O75</f>
        <v>1.5730273206771241</v>
      </c>
      <c r="P118" s="95"/>
      <c r="Q118" s="87"/>
      <c r="S118" s="86"/>
      <c r="T118" s="87"/>
      <c r="U118" s="87"/>
    </row>
    <row r="119" spans="2:21" ht="26.4" x14ac:dyDescent="0.25">
      <c r="B119" s="111" t="s">
        <v>297</v>
      </c>
      <c r="C119" s="112">
        <v>1.4999999999999999E-2</v>
      </c>
      <c r="D119" s="113">
        <v>720</v>
      </c>
      <c r="E119" s="114">
        <f t="shared" ref="E119" si="116">D119</f>
        <v>720</v>
      </c>
      <c r="F119" s="113">
        <f>(E119/(220*0.92))</f>
        <v>3.5573122529644268</v>
      </c>
      <c r="G119" s="113">
        <f>F119*1.2</f>
        <v>4.2687747035573116</v>
      </c>
      <c r="H119" s="115">
        <f>C119*G119</f>
        <v>6.4031620553359675E-2</v>
      </c>
      <c r="I119" s="114">
        <v>2.5</v>
      </c>
      <c r="J119" s="114">
        <f>IF(I119=95,'[1]Quant. Condutores e eletrodutos'!B$3,IF(I119=70,'[1]Quant. Condutores e eletrodutos'!B$4,IF(I119=50,'[1]Quant. Condutores e eletrodutos'!B$5,IF(I119=35,'[1]Quant. Condutores e eletrodutos'!B$6,IF(I119=25,'[1]Quant. Condutores e eletrodutos'!B$7,IF(I119=16,'[1]Quant. Condutores e eletrodutos'!B$8,IF(I119=10,'[1]Quant. Condutores e eletrodutos'!B$9,IF(I119=6,'[1]Quant. Condutores e eletrodutos'!B$10,IF(I119=4,'[1]Quant. Condutores e eletrodutos'!B$11,IF(I119=2.5,'[1]Quant. Condutores e eletrodutos'!B$12,"erro"))))))))))</f>
        <v>12.4</v>
      </c>
      <c r="K119" s="116">
        <f>C119*3000</f>
        <v>45</v>
      </c>
      <c r="L119" s="113">
        <v>220</v>
      </c>
      <c r="M119" s="113">
        <f>C119*3000</f>
        <v>45</v>
      </c>
      <c r="N119" s="117">
        <f>(H119*J119*100)/L119</f>
        <v>0.3609054976643909</v>
      </c>
      <c r="O119" s="118">
        <f>N119+O118</f>
        <v>1.933932818341515</v>
      </c>
      <c r="P119" s="95" t="e">
        <f>D118+#REF!</f>
        <v>#REF!</v>
      </c>
      <c r="Q119" s="87"/>
      <c r="S119" s="86"/>
      <c r="T119" s="87"/>
      <c r="U119" s="87"/>
    </row>
    <row r="120" spans="2:21" x14ac:dyDescent="0.25">
      <c r="B120" s="119"/>
      <c r="C120" s="95"/>
      <c r="D120" s="79"/>
      <c r="E120" s="97"/>
      <c r="F120" s="79"/>
      <c r="G120" s="79"/>
      <c r="H120" s="79"/>
      <c r="I120" s="97"/>
      <c r="J120" s="97"/>
      <c r="K120" s="99"/>
      <c r="L120" s="79"/>
      <c r="M120" s="79"/>
      <c r="N120" s="100"/>
      <c r="O120" s="101"/>
      <c r="P120" s="95"/>
      <c r="Q120" s="87"/>
      <c r="S120" s="86"/>
      <c r="T120" s="87"/>
      <c r="U120" s="87"/>
    </row>
    <row r="121" spans="2:21" x14ac:dyDescent="0.25">
      <c r="B121" s="102" t="s">
        <v>329</v>
      </c>
      <c r="C121" s="103">
        <v>3.9E-2</v>
      </c>
      <c r="D121" s="104">
        <f>720+D124</f>
        <v>4320</v>
      </c>
      <c r="E121" s="105">
        <f>D121</f>
        <v>4320</v>
      </c>
      <c r="F121" s="104">
        <f t="shared" ref="F121" si="117">(E121/(220*SQRT(3)*0.92))</f>
        <v>12.322891121043396</v>
      </c>
      <c r="G121" s="104">
        <f>F121*1.1</f>
        <v>13.555180233147738</v>
      </c>
      <c r="H121" s="106">
        <f>C121*G121</f>
        <v>0.52865202909276177</v>
      </c>
      <c r="I121" s="105">
        <v>10</v>
      </c>
      <c r="J121" s="105">
        <f>IF(I121=95,'[1]Quant. Condutores e eletrodutos'!B$3,IF(I121=70,'[1]Quant. Condutores e eletrodutos'!B$4,IF(I121=50,'[1]Quant. Condutores e eletrodutos'!B$5,IF(I121=35,'[1]Quant. Condutores e eletrodutos'!B$6,IF(I121=25,'[1]Quant. Condutores e eletrodutos'!B$7,IF(I121=16,'[1]Quant. Condutores e eletrodutos'!B$8,IF(I121=10,'[1]Quant. Condutores e eletrodutos'!B$9,IF(I121=6,'[1]Quant. Condutores e eletrodutos'!B$10,IF(I121=4,'[1]Quant. Condutores e eletrodutos'!B$11,IF(I121=2.5,'[1]Quant. Condutores e eletrodutos'!B$12,"erro"))))))))))</f>
        <v>3.17</v>
      </c>
      <c r="K121" s="107">
        <f>C121*3000</f>
        <v>117</v>
      </c>
      <c r="L121" s="104">
        <v>220</v>
      </c>
      <c r="M121" s="104">
        <f>C121*3000</f>
        <v>117</v>
      </c>
      <c r="N121" s="108">
        <f t="shared" ref="N121" si="118">(H121*J121*100)/L121</f>
        <v>0.7617395146472975</v>
      </c>
      <c r="O121" s="109">
        <f>N121+O118</f>
        <v>2.3347668353244218</v>
      </c>
      <c r="P121" s="95"/>
      <c r="Q121" s="87"/>
      <c r="S121" s="86"/>
      <c r="T121" s="87"/>
      <c r="U121" s="87"/>
    </row>
    <row r="122" spans="2:21" ht="26.4" x14ac:dyDescent="0.25">
      <c r="B122" s="111" t="s">
        <v>297</v>
      </c>
      <c r="C122" s="112">
        <v>1.4999999999999999E-2</v>
      </c>
      <c r="D122" s="113">
        <v>720</v>
      </c>
      <c r="E122" s="114">
        <f t="shared" ref="E122" si="119">D122</f>
        <v>720</v>
      </c>
      <c r="F122" s="113">
        <f>(E122/(220*0.92))</f>
        <v>3.5573122529644268</v>
      </c>
      <c r="G122" s="113">
        <f>F122*1.2</f>
        <v>4.2687747035573116</v>
      </c>
      <c r="H122" s="115">
        <f>C122*G122</f>
        <v>6.4031620553359675E-2</v>
      </c>
      <c r="I122" s="114">
        <v>2.5</v>
      </c>
      <c r="J122" s="114">
        <f>IF(I122=95,'[1]Quant. Condutores e eletrodutos'!B$3,IF(I122=70,'[1]Quant. Condutores e eletrodutos'!B$4,IF(I122=50,'[1]Quant. Condutores e eletrodutos'!B$5,IF(I122=35,'[1]Quant. Condutores e eletrodutos'!B$6,IF(I122=25,'[1]Quant. Condutores e eletrodutos'!B$7,IF(I122=16,'[1]Quant. Condutores e eletrodutos'!B$8,IF(I122=10,'[1]Quant. Condutores e eletrodutos'!B$9,IF(I122=6,'[1]Quant. Condutores e eletrodutos'!B$10,IF(I122=4,'[1]Quant. Condutores e eletrodutos'!B$11,IF(I122=2.5,'[1]Quant. Condutores e eletrodutos'!B$12,"erro"))))))))))</f>
        <v>12.4</v>
      </c>
      <c r="K122" s="116">
        <f>C122*3000</f>
        <v>45</v>
      </c>
      <c r="L122" s="113">
        <v>220</v>
      </c>
      <c r="M122" s="113">
        <f>C122*3000</f>
        <v>45</v>
      </c>
      <c r="N122" s="117">
        <f>(H122*J122*100)/L122</f>
        <v>0.3609054976643909</v>
      </c>
      <c r="O122" s="118">
        <f>N122+O121</f>
        <v>2.6956723329888126</v>
      </c>
      <c r="P122" s="95"/>
      <c r="Q122" s="87"/>
      <c r="S122" s="86"/>
      <c r="T122" s="87"/>
      <c r="U122" s="87"/>
    </row>
    <row r="123" spans="2:21" x14ac:dyDescent="0.25">
      <c r="B123" s="119"/>
      <c r="C123" s="95"/>
      <c r="D123" s="79"/>
      <c r="E123" s="97"/>
      <c r="F123" s="79"/>
      <c r="G123" s="79"/>
      <c r="H123" s="79"/>
      <c r="I123" s="97"/>
      <c r="J123" s="97"/>
      <c r="K123" s="99"/>
      <c r="L123" s="79"/>
      <c r="M123" s="79"/>
      <c r="N123" s="100"/>
      <c r="O123" s="101"/>
      <c r="P123" s="95"/>
      <c r="Q123" s="87"/>
      <c r="S123" s="86"/>
      <c r="T123" s="87"/>
      <c r="U123" s="87"/>
    </row>
    <row r="124" spans="2:21" x14ac:dyDescent="0.25">
      <c r="B124" s="102" t="s">
        <v>330</v>
      </c>
      <c r="C124" s="103">
        <v>3.9E-2</v>
      </c>
      <c r="D124" s="104">
        <f>720+D127</f>
        <v>3600</v>
      </c>
      <c r="E124" s="105">
        <f>D124</f>
        <v>3600</v>
      </c>
      <c r="F124" s="104">
        <f t="shared" ref="F124" si="120">(E124/(220*SQRT(3)*0.92))</f>
        <v>10.269075934202831</v>
      </c>
      <c r="G124" s="104">
        <f>F124*1.1</f>
        <v>11.295983527623116</v>
      </c>
      <c r="H124" s="106">
        <f>C124*G124</f>
        <v>0.44054335757730156</v>
      </c>
      <c r="I124" s="105">
        <v>10</v>
      </c>
      <c r="J124" s="105">
        <f>IF(I124=95,'[1]Quant. Condutores e eletrodutos'!B$3,IF(I124=70,'[1]Quant. Condutores e eletrodutos'!B$4,IF(I124=50,'[1]Quant. Condutores e eletrodutos'!B$5,IF(I124=35,'[1]Quant. Condutores e eletrodutos'!B$6,IF(I124=25,'[1]Quant. Condutores e eletrodutos'!B$7,IF(I124=16,'[1]Quant. Condutores e eletrodutos'!B$8,IF(I124=10,'[1]Quant. Condutores e eletrodutos'!B$9,IF(I124=6,'[1]Quant. Condutores e eletrodutos'!B$10,IF(I124=4,'[1]Quant. Condutores e eletrodutos'!B$11,IF(I124=2.5,'[1]Quant. Condutores e eletrodutos'!B$12,"erro"))))))))))</f>
        <v>3.17</v>
      </c>
      <c r="K124" s="107">
        <f>C124*3000</f>
        <v>117</v>
      </c>
      <c r="L124" s="104">
        <v>220</v>
      </c>
      <c r="M124" s="104">
        <f>C124*3000</f>
        <v>117</v>
      </c>
      <c r="N124" s="108">
        <f t="shared" ref="N124" si="121">(H124*J124*100)/L124</f>
        <v>0.63478292887274801</v>
      </c>
      <c r="O124" s="109">
        <f>N124+O121</f>
        <v>2.9695497641971698</v>
      </c>
      <c r="P124" s="95"/>
      <c r="Q124" s="87"/>
      <c r="S124" s="86"/>
      <c r="T124" s="87"/>
      <c r="U124" s="87"/>
    </row>
    <row r="125" spans="2:21" ht="26.4" x14ac:dyDescent="0.25">
      <c r="B125" s="111" t="s">
        <v>297</v>
      </c>
      <c r="C125" s="112">
        <v>1.4999999999999999E-2</v>
      </c>
      <c r="D125" s="113">
        <v>720</v>
      </c>
      <c r="E125" s="114">
        <f t="shared" ref="E125" si="122">D125</f>
        <v>720</v>
      </c>
      <c r="F125" s="113">
        <f>(E125/(220*0.92))</f>
        <v>3.5573122529644268</v>
      </c>
      <c r="G125" s="113">
        <f>F125*1.2</f>
        <v>4.2687747035573116</v>
      </c>
      <c r="H125" s="115">
        <f>C125*G125</f>
        <v>6.4031620553359675E-2</v>
      </c>
      <c r="I125" s="114">
        <v>2.5</v>
      </c>
      <c r="J125" s="114">
        <f>IF(I125=95,'[1]Quant. Condutores e eletrodutos'!B$3,IF(I125=70,'[1]Quant. Condutores e eletrodutos'!B$4,IF(I125=50,'[1]Quant. Condutores e eletrodutos'!B$5,IF(I125=35,'[1]Quant. Condutores e eletrodutos'!B$6,IF(I125=25,'[1]Quant. Condutores e eletrodutos'!B$7,IF(I125=16,'[1]Quant. Condutores e eletrodutos'!B$8,IF(I125=10,'[1]Quant. Condutores e eletrodutos'!B$9,IF(I125=6,'[1]Quant. Condutores e eletrodutos'!B$10,IF(I125=4,'[1]Quant. Condutores e eletrodutos'!B$11,IF(I125=2.5,'[1]Quant. Condutores e eletrodutos'!B$12,"erro"))))))))))</f>
        <v>12.4</v>
      </c>
      <c r="K125" s="116">
        <f>C125*3000</f>
        <v>45</v>
      </c>
      <c r="L125" s="113">
        <v>220</v>
      </c>
      <c r="M125" s="113">
        <f>C125*3000</f>
        <v>45</v>
      </c>
      <c r="N125" s="117">
        <f>(H125*J125*100)/L125</f>
        <v>0.3609054976643909</v>
      </c>
      <c r="O125" s="118">
        <f>N125+O124</f>
        <v>3.3304552618615606</v>
      </c>
      <c r="P125" s="95"/>
      <c r="Q125" s="87"/>
      <c r="S125" s="86"/>
      <c r="T125" s="87"/>
      <c r="U125" s="87"/>
    </row>
    <row r="126" spans="2:21" x14ac:dyDescent="0.25">
      <c r="B126" s="119"/>
      <c r="C126" s="95"/>
      <c r="D126" s="79"/>
      <c r="E126" s="97"/>
      <c r="F126" s="79"/>
      <c r="G126" s="79"/>
      <c r="H126" s="79"/>
      <c r="I126" s="97"/>
      <c r="J126" s="97"/>
      <c r="K126" s="99"/>
      <c r="L126" s="79"/>
      <c r="M126" s="79"/>
      <c r="N126" s="100"/>
      <c r="O126" s="101"/>
      <c r="P126" s="95"/>
      <c r="Q126" s="87"/>
      <c r="S126" s="86"/>
      <c r="T126" s="87"/>
      <c r="U126" s="87"/>
    </row>
    <row r="127" spans="2:21" x14ac:dyDescent="0.25">
      <c r="B127" s="102" t="s">
        <v>331</v>
      </c>
      <c r="C127" s="103">
        <v>3.9E-2</v>
      </c>
      <c r="D127" s="104">
        <f>720+D130</f>
        <v>2880</v>
      </c>
      <c r="E127" s="105">
        <f>D127</f>
        <v>2880</v>
      </c>
      <c r="F127" s="104">
        <f t="shared" ref="F127" si="123">(E127/(220*SQRT(3)*0.92))</f>
        <v>8.2152607473622652</v>
      </c>
      <c r="G127" s="104">
        <f>F127*1.1</f>
        <v>9.0367868220984917</v>
      </c>
      <c r="H127" s="106">
        <f>C127*G127</f>
        <v>0.3524346860618412</v>
      </c>
      <c r="I127" s="105">
        <v>10</v>
      </c>
      <c r="J127" s="105">
        <f>IF(I127=95,'[1]Quant. Condutores e eletrodutos'!B$3,IF(I127=70,'[1]Quant. Condutores e eletrodutos'!B$4,IF(I127=50,'[1]Quant. Condutores e eletrodutos'!B$5,IF(I127=35,'[1]Quant. Condutores e eletrodutos'!B$6,IF(I127=25,'[1]Quant. Condutores e eletrodutos'!B$7,IF(I127=16,'[1]Quant. Condutores e eletrodutos'!B$8,IF(I127=10,'[1]Quant. Condutores e eletrodutos'!B$9,IF(I127=6,'[1]Quant. Condutores e eletrodutos'!B$10,IF(I127=4,'[1]Quant. Condutores e eletrodutos'!B$11,IF(I127=2.5,'[1]Quant. Condutores e eletrodutos'!B$12,"erro"))))))))))</f>
        <v>3.17</v>
      </c>
      <c r="K127" s="107">
        <f>C127*3000</f>
        <v>117</v>
      </c>
      <c r="L127" s="104">
        <v>220</v>
      </c>
      <c r="M127" s="104">
        <f>C127*3000</f>
        <v>117</v>
      </c>
      <c r="N127" s="108">
        <f t="shared" ref="N127" si="124">(H127*J127*100)/L127</f>
        <v>0.50782634309819852</v>
      </c>
      <c r="O127" s="109">
        <f>N127+O124</f>
        <v>3.4773761072953682</v>
      </c>
      <c r="P127" s="95"/>
      <c r="Q127" s="87"/>
      <c r="S127" s="86"/>
      <c r="T127" s="87"/>
      <c r="U127" s="87"/>
    </row>
    <row r="128" spans="2:21" ht="26.4" x14ac:dyDescent="0.25">
      <c r="B128" s="111" t="s">
        <v>297</v>
      </c>
      <c r="C128" s="112">
        <v>1.4999999999999999E-2</v>
      </c>
      <c r="D128" s="113">
        <v>720</v>
      </c>
      <c r="E128" s="114">
        <f t="shared" ref="E128" si="125">D128</f>
        <v>720</v>
      </c>
      <c r="F128" s="113">
        <f>(E128/(220*0.92))</f>
        <v>3.5573122529644268</v>
      </c>
      <c r="G128" s="113">
        <f>F128*1.2</f>
        <v>4.2687747035573116</v>
      </c>
      <c r="H128" s="115">
        <f>C128*G128</f>
        <v>6.4031620553359675E-2</v>
      </c>
      <c r="I128" s="114">
        <v>2.5</v>
      </c>
      <c r="J128" s="114">
        <f>IF(I128=95,'[1]Quant. Condutores e eletrodutos'!B$3,IF(I128=70,'[1]Quant. Condutores e eletrodutos'!B$4,IF(I128=50,'[1]Quant. Condutores e eletrodutos'!B$5,IF(I128=35,'[1]Quant. Condutores e eletrodutos'!B$6,IF(I128=25,'[1]Quant. Condutores e eletrodutos'!B$7,IF(I128=16,'[1]Quant. Condutores e eletrodutos'!B$8,IF(I128=10,'[1]Quant. Condutores e eletrodutos'!B$9,IF(I128=6,'[1]Quant. Condutores e eletrodutos'!B$10,IF(I128=4,'[1]Quant. Condutores e eletrodutos'!B$11,IF(I128=2.5,'[1]Quant. Condutores e eletrodutos'!B$12,"erro"))))))))))</f>
        <v>12.4</v>
      </c>
      <c r="K128" s="116">
        <f>C128*3000</f>
        <v>45</v>
      </c>
      <c r="L128" s="113">
        <v>220</v>
      </c>
      <c r="M128" s="113">
        <f>C128*3000</f>
        <v>45</v>
      </c>
      <c r="N128" s="117">
        <f>(H128*J128*100)/L128</f>
        <v>0.3609054976643909</v>
      </c>
      <c r="O128" s="118">
        <f>N128+O127</f>
        <v>3.838281604959759</v>
      </c>
    </row>
    <row r="129" spans="2:15" x14ac:dyDescent="0.25">
      <c r="B129" s="119"/>
      <c r="C129" s="95"/>
      <c r="D129" s="79"/>
      <c r="E129" s="97"/>
      <c r="F129" s="79"/>
      <c r="G129" s="79"/>
      <c r="H129" s="79"/>
      <c r="I129" s="97"/>
      <c r="J129" s="97"/>
      <c r="K129" s="99"/>
      <c r="L129" s="79"/>
      <c r="M129" s="79"/>
      <c r="N129" s="100"/>
      <c r="O129" s="101"/>
    </row>
    <row r="130" spans="2:15" x14ac:dyDescent="0.25">
      <c r="B130" s="102" t="s">
        <v>332</v>
      </c>
      <c r="C130" s="103">
        <v>3.6999999999999998E-2</v>
      </c>
      <c r="D130" s="104">
        <f>720+D133</f>
        <v>2160</v>
      </c>
      <c r="E130" s="105">
        <f>D130</f>
        <v>2160</v>
      </c>
      <c r="F130" s="104">
        <f t="shared" ref="F130" si="126">(E130/(220*SQRT(3)*0.92))</f>
        <v>6.161445560521698</v>
      </c>
      <c r="G130" s="104">
        <f>F130*1.1</f>
        <v>6.7775901165738688</v>
      </c>
      <c r="H130" s="106">
        <f>C130*G130</f>
        <v>0.25077083431323316</v>
      </c>
      <c r="I130" s="105">
        <v>10</v>
      </c>
      <c r="J130" s="105">
        <f>IF(I130=95,'[1]Quant. Condutores e eletrodutos'!B$3,IF(I130=70,'[1]Quant. Condutores e eletrodutos'!B$4,IF(I130=50,'[1]Quant. Condutores e eletrodutos'!B$5,IF(I130=35,'[1]Quant. Condutores e eletrodutos'!B$6,IF(I130=25,'[1]Quant. Condutores e eletrodutos'!B$7,IF(I130=16,'[1]Quant. Condutores e eletrodutos'!B$8,IF(I130=10,'[1]Quant. Condutores e eletrodutos'!B$9,IF(I130=6,'[1]Quant. Condutores e eletrodutos'!B$10,IF(I130=4,'[1]Quant. Condutores e eletrodutos'!B$11,IF(I130=2.5,'[1]Quant. Condutores e eletrodutos'!B$12,"erro"))))))))))</f>
        <v>3.17</v>
      </c>
      <c r="K130" s="107">
        <f>C130*3000</f>
        <v>111</v>
      </c>
      <c r="L130" s="104">
        <v>220</v>
      </c>
      <c r="M130" s="104">
        <f>C130*3000</f>
        <v>111</v>
      </c>
      <c r="N130" s="108">
        <f t="shared" ref="N130" si="127">(H130*J130*100)/L130</f>
        <v>0.36133797489679509</v>
      </c>
      <c r="O130" s="109">
        <f>N130+O127</f>
        <v>3.8387140821921633</v>
      </c>
    </row>
    <row r="131" spans="2:15" ht="26.4" x14ac:dyDescent="0.25">
      <c r="B131" s="111" t="s">
        <v>297</v>
      </c>
      <c r="C131" s="112">
        <v>1.4999999999999999E-2</v>
      </c>
      <c r="D131" s="113">
        <v>720</v>
      </c>
      <c r="E131" s="114">
        <f t="shared" ref="E131" si="128">D131</f>
        <v>720</v>
      </c>
      <c r="F131" s="113">
        <f>(E131/(220*0.92))</f>
        <v>3.5573122529644268</v>
      </c>
      <c r="G131" s="113">
        <f>F131*1.2</f>
        <v>4.2687747035573116</v>
      </c>
      <c r="H131" s="115">
        <f>C131*G131</f>
        <v>6.4031620553359675E-2</v>
      </c>
      <c r="I131" s="114">
        <v>2.5</v>
      </c>
      <c r="J131" s="114">
        <f>IF(I131=95,'[1]Quant. Condutores e eletrodutos'!B$3,IF(I131=70,'[1]Quant. Condutores e eletrodutos'!B$4,IF(I131=50,'[1]Quant. Condutores e eletrodutos'!B$5,IF(I131=35,'[1]Quant. Condutores e eletrodutos'!B$6,IF(I131=25,'[1]Quant. Condutores e eletrodutos'!B$7,IF(I131=16,'[1]Quant. Condutores e eletrodutos'!B$8,IF(I131=10,'[1]Quant. Condutores e eletrodutos'!B$9,IF(I131=6,'[1]Quant. Condutores e eletrodutos'!B$10,IF(I131=4,'[1]Quant. Condutores e eletrodutos'!B$11,IF(I131=2.5,'[1]Quant. Condutores e eletrodutos'!B$12,"erro"))))))))))</f>
        <v>12.4</v>
      </c>
      <c r="K131" s="116">
        <f>C131*3000</f>
        <v>45</v>
      </c>
      <c r="L131" s="113">
        <v>220</v>
      </c>
      <c r="M131" s="113">
        <f>C131*3000</f>
        <v>45</v>
      </c>
      <c r="N131" s="117">
        <f>(H131*J131*100)/L131</f>
        <v>0.3609054976643909</v>
      </c>
      <c r="O131" s="118">
        <f>N131+O130</f>
        <v>4.1996195798565541</v>
      </c>
    </row>
    <row r="132" spans="2:15" x14ac:dyDescent="0.25">
      <c r="B132" s="119"/>
      <c r="C132" s="95"/>
      <c r="D132" s="79"/>
      <c r="E132" s="97"/>
      <c r="F132" s="79"/>
      <c r="G132" s="79"/>
      <c r="H132" s="79"/>
      <c r="I132" s="97"/>
      <c r="J132" s="97"/>
      <c r="K132" s="99"/>
      <c r="L132" s="79"/>
      <c r="M132" s="79"/>
      <c r="N132" s="100"/>
      <c r="O132" s="101"/>
    </row>
    <row r="133" spans="2:15" x14ac:dyDescent="0.25">
      <c r="B133" s="102" t="s">
        <v>333</v>
      </c>
      <c r="C133" s="103">
        <v>3.6999999999999998E-2</v>
      </c>
      <c r="D133" s="104">
        <f>720+D136</f>
        <v>1440</v>
      </c>
      <c r="E133" s="105">
        <f>D133</f>
        <v>1440</v>
      </c>
      <c r="F133" s="104">
        <f t="shared" ref="F133" si="129">(E133/(220*SQRT(3)*0.92))</f>
        <v>4.1076303736811326</v>
      </c>
      <c r="G133" s="104">
        <f>F133*1.1</f>
        <v>4.5183934110492459</v>
      </c>
      <c r="H133" s="106">
        <f>C133*G133</f>
        <v>0.16718055620882208</v>
      </c>
      <c r="I133" s="105">
        <v>10</v>
      </c>
      <c r="J133" s="105">
        <f>IF(I133=95,'[1]Quant. Condutores e eletrodutos'!B$3,IF(I133=70,'[1]Quant. Condutores e eletrodutos'!B$4,IF(I133=50,'[1]Quant. Condutores e eletrodutos'!B$5,IF(I133=35,'[1]Quant. Condutores e eletrodutos'!B$6,IF(I133=25,'[1]Quant. Condutores e eletrodutos'!B$7,IF(I133=16,'[1]Quant. Condutores e eletrodutos'!B$8,IF(I133=10,'[1]Quant. Condutores e eletrodutos'!B$9,IF(I133=6,'[1]Quant. Condutores e eletrodutos'!B$10,IF(I133=4,'[1]Quant. Condutores e eletrodutos'!B$11,IF(I133=2.5,'[1]Quant. Condutores e eletrodutos'!B$12,"erro"))))))))))</f>
        <v>3.17</v>
      </c>
      <c r="K133" s="107">
        <f>C133*3000</f>
        <v>111</v>
      </c>
      <c r="L133" s="104">
        <v>220</v>
      </c>
      <c r="M133" s="104">
        <f>C133*3000</f>
        <v>111</v>
      </c>
      <c r="N133" s="108">
        <f t="shared" ref="N133" si="130">(H133*J133*100)/L133</f>
        <v>0.24089198326453001</v>
      </c>
      <c r="O133" s="109">
        <f>N133+O130</f>
        <v>4.0796060654566935</v>
      </c>
    </row>
    <row r="134" spans="2:15" ht="26.4" x14ac:dyDescent="0.25">
      <c r="B134" s="111" t="s">
        <v>297</v>
      </c>
      <c r="C134" s="112">
        <v>1.4999999999999999E-2</v>
      </c>
      <c r="D134" s="113">
        <v>720</v>
      </c>
      <c r="E134" s="114">
        <f t="shared" ref="E134" si="131">D134</f>
        <v>720</v>
      </c>
      <c r="F134" s="113">
        <f>(E134/(220*0.92))</f>
        <v>3.5573122529644268</v>
      </c>
      <c r="G134" s="113">
        <f>F134*1.2</f>
        <v>4.2687747035573116</v>
      </c>
      <c r="H134" s="115">
        <f>C134*G134</f>
        <v>6.4031620553359675E-2</v>
      </c>
      <c r="I134" s="114">
        <v>2.5</v>
      </c>
      <c r="J134" s="114">
        <f>IF(I134=95,'[1]Quant. Condutores e eletrodutos'!B$3,IF(I134=70,'[1]Quant. Condutores e eletrodutos'!B$4,IF(I134=50,'[1]Quant. Condutores e eletrodutos'!B$5,IF(I134=35,'[1]Quant. Condutores e eletrodutos'!B$6,IF(I134=25,'[1]Quant. Condutores e eletrodutos'!B$7,IF(I134=16,'[1]Quant. Condutores e eletrodutos'!B$8,IF(I134=10,'[1]Quant. Condutores e eletrodutos'!B$9,IF(I134=6,'[1]Quant. Condutores e eletrodutos'!B$10,IF(I134=4,'[1]Quant. Condutores e eletrodutos'!B$11,IF(I134=2.5,'[1]Quant. Condutores e eletrodutos'!B$12,"erro"))))))))))</f>
        <v>12.4</v>
      </c>
      <c r="K134" s="116">
        <f>C134*3000</f>
        <v>45</v>
      </c>
      <c r="L134" s="113">
        <v>220</v>
      </c>
      <c r="M134" s="113">
        <f>C134*3000</f>
        <v>45</v>
      </c>
      <c r="N134" s="117">
        <f>(H134*J134*100)/L134</f>
        <v>0.3609054976643909</v>
      </c>
      <c r="O134" s="118">
        <f>N134+O133</f>
        <v>4.4405115631210847</v>
      </c>
    </row>
    <row r="135" spans="2:15" x14ac:dyDescent="0.25">
      <c r="B135" s="119"/>
      <c r="C135" s="95"/>
      <c r="D135" s="79"/>
      <c r="E135" s="97"/>
      <c r="F135" s="79"/>
      <c r="G135" s="79"/>
      <c r="H135" s="79"/>
      <c r="I135" s="97"/>
      <c r="J135" s="97"/>
      <c r="K135" s="99"/>
      <c r="L135" s="79"/>
      <c r="M135" s="79"/>
      <c r="N135" s="100"/>
      <c r="O135" s="101"/>
    </row>
    <row r="136" spans="2:15" x14ac:dyDescent="0.25">
      <c r="B136" s="102" t="s">
        <v>334</v>
      </c>
      <c r="C136" s="103">
        <v>3.6999999999999998E-2</v>
      </c>
      <c r="D136" s="104">
        <v>720</v>
      </c>
      <c r="E136" s="105">
        <f>D136</f>
        <v>720</v>
      </c>
      <c r="F136" s="104">
        <f t="shared" ref="F136" si="132">(E136/(220*SQRT(3)*0.92))</f>
        <v>2.0538151868405663</v>
      </c>
      <c r="G136" s="104">
        <f>F136*1.1</f>
        <v>2.2591967055246229</v>
      </c>
      <c r="H136" s="106">
        <f>C136*G136</f>
        <v>8.3590278104411039E-2</v>
      </c>
      <c r="I136" s="105">
        <v>10</v>
      </c>
      <c r="J136" s="105">
        <f>IF(I136=95,'[1]Quant. Condutores e eletrodutos'!B$3,IF(I136=70,'[1]Quant. Condutores e eletrodutos'!B$4,IF(I136=50,'[1]Quant. Condutores e eletrodutos'!B$5,IF(I136=35,'[1]Quant. Condutores e eletrodutos'!B$6,IF(I136=25,'[1]Quant. Condutores e eletrodutos'!B$7,IF(I136=16,'[1]Quant. Condutores e eletrodutos'!B$8,IF(I136=10,'[1]Quant. Condutores e eletrodutos'!B$9,IF(I136=6,'[1]Quant. Condutores e eletrodutos'!B$10,IF(I136=4,'[1]Quant. Condutores e eletrodutos'!B$11,IF(I136=2.5,'[1]Quant. Condutores e eletrodutos'!B$12,"erro"))))))))))</f>
        <v>3.17</v>
      </c>
      <c r="K136" s="107">
        <f>C136*3000</f>
        <v>111</v>
      </c>
      <c r="L136" s="104">
        <v>220</v>
      </c>
      <c r="M136" s="104">
        <f>C136*3000</f>
        <v>111</v>
      </c>
      <c r="N136" s="108">
        <f t="shared" ref="N136" si="133">(H136*J136*100)/L136</f>
        <v>0.12044599163226501</v>
      </c>
      <c r="O136" s="109">
        <f>N136+O133</f>
        <v>4.2000520570889588</v>
      </c>
    </row>
    <row r="137" spans="2:15" ht="26.4" x14ac:dyDescent="0.25">
      <c r="B137" s="111" t="s">
        <v>297</v>
      </c>
      <c r="C137" s="112">
        <v>1.4999999999999999E-2</v>
      </c>
      <c r="D137" s="113">
        <v>720</v>
      </c>
      <c r="E137" s="114">
        <f t="shared" ref="E137" si="134">D137</f>
        <v>720</v>
      </c>
      <c r="F137" s="113">
        <f>(E137/(220*0.92))</f>
        <v>3.5573122529644268</v>
      </c>
      <c r="G137" s="113">
        <f>F137*1.2</f>
        <v>4.2687747035573116</v>
      </c>
      <c r="H137" s="115">
        <f>C137*G137</f>
        <v>6.4031620553359675E-2</v>
      </c>
      <c r="I137" s="114">
        <v>2.5</v>
      </c>
      <c r="J137" s="114">
        <f>IF(I137=95,'[1]Quant. Condutores e eletrodutos'!B$3,IF(I137=70,'[1]Quant. Condutores e eletrodutos'!B$4,IF(I137=50,'[1]Quant. Condutores e eletrodutos'!B$5,IF(I137=35,'[1]Quant. Condutores e eletrodutos'!B$6,IF(I137=25,'[1]Quant. Condutores e eletrodutos'!B$7,IF(I137=16,'[1]Quant. Condutores e eletrodutos'!B$8,IF(I137=10,'[1]Quant. Condutores e eletrodutos'!B$9,IF(I137=6,'[1]Quant. Condutores e eletrodutos'!B$10,IF(I137=4,'[1]Quant. Condutores e eletrodutos'!B$11,IF(I137=2.5,'[1]Quant. Condutores e eletrodutos'!B$12,"erro"))))))))))</f>
        <v>12.4</v>
      </c>
      <c r="K137" s="116">
        <f>C137*3000</f>
        <v>45</v>
      </c>
      <c r="L137" s="113">
        <v>220</v>
      </c>
      <c r="M137" s="113">
        <f>C137*3000</f>
        <v>45</v>
      </c>
      <c r="N137" s="117">
        <f>(H137*J137*100)/L137</f>
        <v>0.3609054976643909</v>
      </c>
      <c r="O137" s="118">
        <f>N137+O136</f>
        <v>4.5609575547533501</v>
      </c>
    </row>
    <row r="138" spans="2:15" x14ac:dyDescent="0.25">
      <c r="B138" s="119"/>
      <c r="C138" s="95"/>
      <c r="D138" s="79"/>
      <c r="E138" s="97"/>
      <c r="F138" s="79"/>
      <c r="G138" s="79"/>
      <c r="H138" s="79"/>
      <c r="I138" s="97"/>
      <c r="J138" s="97"/>
      <c r="K138" s="99"/>
      <c r="L138" s="79"/>
      <c r="M138" s="79"/>
      <c r="N138" s="100"/>
      <c r="O138" s="101"/>
    </row>
    <row r="139" spans="2:15" x14ac:dyDescent="0.25">
      <c r="B139" s="119"/>
      <c r="C139" s="95"/>
      <c r="D139" s="79"/>
      <c r="E139" s="97"/>
      <c r="F139" s="79"/>
      <c r="G139" s="79"/>
      <c r="H139" s="79"/>
      <c r="I139" s="97"/>
      <c r="J139" s="97"/>
      <c r="K139" s="99"/>
      <c r="L139" s="79"/>
      <c r="M139" s="79"/>
      <c r="N139" s="100"/>
      <c r="O139" s="101"/>
    </row>
    <row r="140" spans="2:15" x14ac:dyDescent="0.25">
      <c r="B140" s="224" t="s">
        <v>335</v>
      </c>
      <c r="C140" s="225"/>
      <c r="D140" s="225"/>
      <c r="E140" s="225"/>
      <c r="F140" s="225"/>
      <c r="G140" s="225"/>
      <c r="H140" s="225"/>
      <c r="I140" s="225"/>
      <c r="J140" s="225"/>
      <c r="K140" s="225"/>
      <c r="L140" s="225"/>
      <c r="M140" s="225"/>
      <c r="N140" s="225"/>
      <c r="O140" s="226"/>
    </row>
    <row r="141" spans="2:15" x14ac:dyDescent="0.25">
      <c r="B141" s="227"/>
      <c r="C141" s="228"/>
      <c r="D141" s="228"/>
      <c r="E141" s="228"/>
      <c r="F141" s="228"/>
      <c r="G141" s="228"/>
      <c r="H141" s="228"/>
      <c r="I141" s="228"/>
      <c r="J141" s="228"/>
      <c r="K141" s="228"/>
      <c r="L141" s="228"/>
      <c r="M141" s="228"/>
      <c r="N141" s="228"/>
      <c r="O141" s="229"/>
    </row>
    <row r="142" spans="2:15" x14ac:dyDescent="0.25">
      <c r="B142" s="96" t="s">
        <v>295</v>
      </c>
      <c r="C142" s="95">
        <f>0.005</f>
        <v>5.0000000000000001E-3</v>
      </c>
      <c r="D142" s="79">
        <f>D144</f>
        <v>12240</v>
      </c>
      <c r="E142" s="97">
        <f>D142</f>
        <v>12240</v>
      </c>
      <c r="F142" s="79">
        <f>(E142/(220*SQRT(3)*0.92))</f>
        <v>34.914858176289627</v>
      </c>
      <c r="G142" s="79">
        <f>F142*1.1</f>
        <v>38.40634399391859</v>
      </c>
      <c r="H142" s="98">
        <f>C142*G142</f>
        <v>0.19203171996959295</v>
      </c>
      <c r="I142" s="97">
        <v>25</v>
      </c>
      <c r="J142" s="97">
        <f>IF(I142=95,'[1]Quant. Condutores e eletrodutos'!B$3,IF(I142=70,'[1]Quant. Condutores e eletrodutos'!B$4,IF(I142=50,'[1]Quant. Condutores e eletrodutos'!B$5,IF(I142=35,'[1]Quant. Condutores e eletrodutos'!B$6,IF(I142=25,'[1]Quant. Condutores e eletrodutos'!B$7,IF(I142=16,'[1]Quant. Condutores e eletrodutos'!B$8,IF(I142=10,'[1]Quant. Condutores e eletrodutos'!B$9,IF(I142=6,'[1]Quant. Condutores e eletrodutos'!B$10,IF(I142=4,'[1]Quant. Condutores e eletrodutos'!B$11,IF(I142=2.5,'[1]Quant. Condutores e eletrodutos'!B$12,"erro"))))))))))</f>
        <v>1.33</v>
      </c>
      <c r="K142" s="99">
        <f>C142*3000</f>
        <v>15</v>
      </c>
      <c r="L142" s="79">
        <v>220</v>
      </c>
      <c r="M142" s="79">
        <f>C142*3000</f>
        <v>15</v>
      </c>
      <c r="N142" s="100">
        <f>(H142*J142*100)/L142</f>
        <v>0.11609190343616302</v>
      </c>
      <c r="O142" s="101">
        <f>N142</f>
        <v>0.11609190343616302</v>
      </c>
    </row>
    <row r="143" spans="2:15" x14ac:dyDescent="0.25">
      <c r="B143" s="96"/>
      <c r="C143" s="95"/>
      <c r="D143" s="79"/>
      <c r="E143" s="97"/>
      <c r="F143" s="79"/>
      <c r="G143" s="79"/>
      <c r="H143" s="98"/>
      <c r="I143" s="97"/>
      <c r="J143" s="97"/>
      <c r="K143" s="99"/>
      <c r="L143" s="79"/>
      <c r="M143" s="79"/>
      <c r="N143" s="100"/>
      <c r="O143" s="101"/>
    </row>
    <row r="144" spans="2:15" x14ac:dyDescent="0.25">
      <c r="B144" s="102" t="s">
        <v>336</v>
      </c>
      <c r="C144" s="103">
        <v>2.9000000000000001E-2</v>
      </c>
      <c r="D144" s="104">
        <f>D149+D175+720</f>
        <v>12240</v>
      </c>
      <c r="E144" s="105">
        <f t="shared" ref="E144:E145" si="135">D144</f>
        <v>12240</v>
      </c>
      <c r="F144" s="104">
        <f t="shared" ref="F144" si="136">(E144/(220*SQRT(3)*0.92))</f>
        <v>34.914858176289627</v>
      </c>
      <c r="G144" s="104">
        <f>F144*1.1</f>
        <v>38.40634399391859</v>
      </c>
      <c r="H144" s="106">
        <f>C144*G144</f>
        <v>1.1137839758236392</v>
      </c>
      <c r="I144" s="105">
        <v>25</v>
      </c>
      <c r="J144" s="105">
        <f>IF(I144=95,'[1]Quant. Condutores e eletrodutos'!B$3,IF(I144=70,'[1]Quant. Condutores e eletrodutos'!B$4,IF(I144=50,'[1]Quant. Condutores e eletrodutos'!B$5,IF(I144=35,'[1]Quant. Condutores e eletrodutos'!B$6,IF(I144=25,'[1]Quant. Condutores e eletrodutos'!B$7,IF(I144=16,'[1]Quant. Condutores e eletrodutos'!B$8,IF(I144=10,'[1]Quant. Condutores e eletrodutos'!B$9,IF(I144=6,'[1]Quant. Condutores e eletrodutos'!B$10,IF(I144=4,'[1]Quant. Condutores e eletrodutos'!B$11,IF(I144=2.5,'[1]Quant. Condutores e eletrodutos'!B$12,"erro"))))))))))</f>
        <v>1.33</v>
      </c>
      <c r="K144" s="107">
        <f>C144*3000</f>
        <v>87</v>
      </c>
      <c r="L144" s="104">
        <v>220</v>
      </c>
      <c r="M144" s="104">
        <f>C144*3000</f>
        <v>87</v>
      </c>
      <c r="N144" s="108">
        <f>(H144*J144*100)/L144</f>
        <v>0.67333303992974547</v>
      </c>
      <c r="O144" s="109">
        <f t="shared" ref="O144" si="137">N144+O142</f>
        <v>0.78942494336590852</v>
      </c>
    </row>
    <row r="145" spans="2:15" ht="26.4" x14ac:dyDescent="0.25">
      <c r="B145" s="111" t="s">
        <v>297</v>
      </c>
      <c r="C145" s="112">
        <v>1.4999999999999999E-2</v>
      </c>
      <c r="D145" s="113">
        <f>6*200</f>
        <v>1200</v>
      </c>
      <c r="E145" s="114">
        <f t="shared" si="135"/>
        <v>1200</v>
      </c>
      <c r="F145" s="113">
        <f>(E145/(220*0.92))</f>
        <v>5.928853754940711</v>
      </c>
      <c r="G145" s="113">
        <f>F145*1.2</f>
        <v>7.1146245059288526</v>
      </c>
      <c r="H145" s="115">
        <f>C145*G145</f>
        <v>0.10671936758893279</v>
      </c>
      <c r="I145" s="114">
        <v>2.5</v>
      </c>
      <c r="J145" s="114">
        <f>IF(I145=95,'[1]Quant. Condutores e eletrodutos'!B$3,IF(I145=70,'[1]Quant. Condutores e eletrodutos'!B$4,IF(I145=50,'[1]Quant. Condutores e eletrodutos'!B$5,IF(I145=35,'[1]Quant. Condutores e eletrodutos'!B$6,IF(I145=25,'[1]Quant. Condutores e eletrodutos'!B$7,IF(I145=16,'[1]Quant. Condutores e eletrodutos'!B$8,IF(I145=10,'[1]Quant. Condutores e eletrodutos'!B$9,IF(I145=6,'[1]Quant. Condutores e eletrodutos'!B$10,IF(I145=4,'[1]Quant. Condutores e eletrodutos'!B$11,IF(I145=2.5,'[1]Quant. Condutores e eletrodutos'!B$12,"erro"))))))))))</f>
        <v>12.4</v>
      </c>
      <c r="K145" s="116">
        <f>C145*3000</f>
        <v>45</v>
      </c>
      <c r="L145" s="113">
        <v>220</v>
      </c>
      <c r="M145" s="113">
        <f>C145*3000</f>
        <v>45</v>
      </c>
      <c r="N145" s="117">
        <f>(H145*J145*100)/L145</f>
        <v>0.60150916277398481</v>
      </c>
      <c r="O145" s="118">
        <f>N145+O144</f>
        <v>1.3909341061398934</v>
      </c>
    </row>
    <row r="146" spans="2:15" x14ac:dyDescent="0.25">
      <c r="B146" s="119"/>
      <c r="C146" s="95"/>
      <c r="D146" s="79"/>
      <c r="E146" s="97"/>
      <c r="F146" s="79"/>
      <c r="G146" s="79"/>
      <c r="H146" s="98"/>
      <c r="I146" s="97"/>
      <c r="J146" s="97"/>
      <c r="K146" s="99"/>
      <c r="L146" s="79"/>
      <c r="M146" s="79"/>
      <c r="N146" s="100"/>
      <c r="O146" s="101"/>
    </row>
    <row r="147" spans="2:15" ht="6" customHeight="1" x14ac:dyDescent="0.25">
      <c r="B147" s="120"/>
      <c r="C147" s="121"/>
      <c r="D147" s="122"/>
      <c r="E147" s="123"/>
      <c r="F147" s="122"/>
      <c r="G147" s="122"/>
      <c r="H147" s="124"/>
      <c r="I147" s="123"/>
      <c r="J147" s="123"/>
      <c r="K147" s="125"/>
      <c r="L147" s="122"/>
      <c r="M147" s="122"/>
      <c r="N147" s="126"/>
      <c r="O147" s="127"/>
    </row>
    <row r="148" spans="2:15" x14ac:dyDescent="0.25">
      <c r="B148" s="119"/>
      <c r="C148" s="95"/>
      <c r="D148" s="79"/>
      <c r="E148" s="97"/>
      <c r="F148" s="79"/>
      <c r="G148" s="79"/>
      <c r="H148" s="98"/>
      <c r="I148" s="97"/>
      <c r="J148" s="97"/>
      <c r="K148" s="99"/>
      <c r="L148" s="79"/>
      <c r="M148" s="79"/>
      <c r="N148" s="100"/>
      <c r="O148" s="101"/>
    </row>
    <row r="149" spans="2:15" x14ac:dyDescent="0.25">
      <c r="B149" s="102" t="s">
        <v>337</v>
      </c>
      <c r="C149" s="103">
        <v>3.7999999999999999E-2</v>
      </c>
      <c r="D149" s="104">
        <f>D152+720</f>
        <v>5760</v>
      </c>
      <c r="E149" s="105">
        <f>D149</f>
        <v>5760</v>
      </c>
      <c r="F149" s="104">
        <f>(E149/(220*SQRT(3)*0.92))</f>
        <v>16.43052149472453</v>
      </c>
      <c r="G149" s="104">
        <f>F149*1.1</f>
        <v>18.073573644196983</v>
      </c>
      <c r="H149" s="104">
        <f>C149*G149</f>
        <v>0.68679579847948535</v>
      </c>
      <c r="I149" s="105">
        <v>16</v>
      </c>
      <c r="J149" s="105">
        <f>IF(I149=95,'[1]Quant. Condutores e eletrodutos'!B$3,IF(I149=70,'[1]Quant. Condutores e eletrodutos'!B$4,IF(I149=50,'[1]Quant. Condutores e eletrodutos'!B$5,IF(I149=35,'[1]Quant. Condutores e eletrodutos'!B$6,IF(I149=25,'[1]Quant. Condutores e eletrodutos'!B$7,IF(I149=16,'[1]Quant. Condutores e eletrodutos'!B$8,IF(I149=10,'[1]Quant. Condutores e eletrodutos'!B$9,IF(I149=6,'[1]Quant. Condutores e eletrodutos'!B$10,IF(I149=4,'[1]Quant. Condutores e eletrodutos'!B$11,IF(I149=2.5,'[1]Quant. Condutores e eletrodutos'!B$12,"erro"))))))))))</f>
        <v>2.0299999999999998</v>
      </c>
      <c r="K149" s="107">
        <f>C149*3000</f>
        <v>114</v>
      </c>
      <c r="L149" s="104">
        <v>220</v>
      </c>
      <c r="M149" s="104">
        <f>C149*3000</f>
        <v>114</v>
      </c>
      <c r="N149" s="108">
        <f>(H149*J149*100)/L149</f>
        <v>0.63372521405152504</v>
      </c>
      <c r="O149" s="109">
        <f>N149+O144</f>
        <v>1.4231501574174334</v>
      </c>
    </row>
    <row r="150" spans="2:15" ht="26.4" x14ac:dyDescent="0.25">
      <c r="B150" s="111" t="s">
        <v>297</v>
      </c>
      <c r="C150" s="112">
        <v>1.4999999999999999E-2</v>
      </c>
      <c r="D150" s="113">
        <v>720</v>
      </c>
      <c r="E150" s="114">
        <f t="shared" ref="E150" si="138">D150</f>
        <v>720</v>
      </c>
      <c r="F150" s="113">
        <f>(E150/(220*0.92))</f>
        <v>3.5573122529644268</v>
      </c>
      <c r="G150" s="113">
        <f>F150*1.2</f>
        <v>4.2687747035573116</v>
      </c>
      <c r="H150" s="115">
        <f>C150*G150</f>
        <v>6.4031620553359675E-2</v>
      </c>
      <c r="I150" s="114">
        <v>2.5</v>
      </c>
      <c r="J150" s="114">
        <f>IF(I150=95,'[1]Quant. Condutores e eletrodutos'!B$3,IF(I150=70,'[1]Quant. Condutores e eletrodutos'!B$4,IF(I150=50,'[1]Quant. Condutores e eletrodutos'!B$5,IF(I150=35,'[1]Quant. Condutores e eletrodutos'!B$6,IF(I150=25,'[1]Quant. Condutores e eletrodutos'!B$7,IF(I150=16,'[1]Quant. Condutores e eletrodutos'!B$8,IF(I150=10,'[1]Quant. Condutores e eletrodutos'!B$9,IF(I150=6,'[1]Quant. Condutores e eletrodutos'!B$10,IF(I150=4,'[1]Quant. Condutores e eletrodutos'!B$11,IF(I150=2.5,'[1]Quant. Condutores e eletrodutos'!B$12,"erro"))))))))))</f>
        <v>12.4</v>
      </c>
      <c r="K150" s="116">
        <f>C150*3000</f>
        <v>45</v>
      </c>
      <c r="L150" s="113">
        <v>220</v>
      </c>
      <c r="M150" s="113">
        <f>C150*3000</f>
        <v>45</v>
      </c>
      <c r="N150" s="117">
        <f>(H150*J150*100)/L150</f>
        <v>0.3609054976643909</v>
      </c>
      <c r="O150" s="118">
        <f>N150+O149</f>
        <v>1.7840556550818243</v>
      </c>
    </row>
    <row r="151" spans="2:15" x14ac:dyDescent="0.25">
      <c r="B151" s="119"/>
      <c r="C151" s="95"/>
      <c r="D151" s="79"/>
      <c r="E151" s="97"/>
      <c r="F151" s="79"/>
      <c r="G151" s="79"/>
      <c r="H151" s="79"/>
      <c r="I151" s="97"/>
      <c r="J151" s="97"/>
      <c r="K151" s="99"/>
      <c r="L151" s="79"/>
      <c r="M151" s="79"/>
      <c r="N151" s="100"/>
      <c r="O151" s="101"/>
    </row>
    <row r="152" spans="2:15" x14ac:dyDescent="0.25">
      <c r="B152" s="102" t="s">
        <v>338</v>
      </c>
      <c r="C152" s="103">
        <v>3.7999999999999999E-2</v>
      </c>
      <c r="D152" s="104">
        <f>D155+720</f>
        <v>5040</v>
      </c>
      <c r="E152" s="105">
        <f>D152</f>
        <v>5040</v>
      </c>
      <c r="F152" s="104">
        <f t="shared" ref="F152" si="139">(E152/(220*SQRT(3)*0.92))</f>
        <v>14.376706307883962</v>
      </c>
      <c r="G152" s="104">
        <f>F152*1.1</f>
        <v>15.81437693867236</v>
      </c>
      <c r="H152" s="104">
        <f>C152*G152</f>
        <v>0.6009463236695497</v>
      </c>
      <c r="I152" s="105">
        <v>16</v>
      </c>
      <c r="J152" s="105">
        <f>IF(I152=95,'[1]Quant. Condutores e eletrodutos'!B$3,IF(I152=70,'[1]Quant. Condutores e eletrodutos'!B$4,IF(I152=50,'[1]Quant. Condutores e eletrodutos'!B$5,IF(I152=35,'[1]Quant. Condutores e eletrodutos'!B$6,IF(I152=25,'[1]Quant. Condutores e eletrodutos'!B$7,IF(I152=16,'[1]Quant. Condutores e eletrodutos'!B$8,IF(I152=10,'[1]Quant. Condutores e eletrodutos'!B$9,IF(I152=6,'[1]Quant. Condutores e eletrodutos'!B$10,IF(I152=4,'[1]Quant. Condutores e eletrodutos'!B$11,IF(I152=2.5,'[1]Quant. Condutores e eletrodutos'!B$12,"erro"))))))))))</f>
        <v>2.0299999999999998</v>
      </c>
      <c r="K152" s="107">
        <f>C152*3000</f>
        <v>114</v>
      </c>
      <c r="L152" s="104">
        <v>220</v>
      </c>
      <c r="M152" s="104">
        <f>C152*3000</f>
        <v>114</v>
      </c>
      <c r="N152" s="108">
        <f t="shared" ref="N152" si="140">(H152*J152*100)/L152</f>
        <v>0.55450956229508441</v>
      </c>
      <c r="O152" s="109">
        <f>N152+O149</f>
        <v>1.9776597197125179</v>
      </c>
    </row>
    <row r="153" spans="2:15" ht="26.4" x14ac:dyDescent="0.25">
      <c r="B153" s="111" t="s">
        <v>297</v>
      </c>
      <c r="C153" s="112">
        <v>1.4999999999999999E-2</v>
      </c>
      <c r="D153" s="113">
        <v>720</v>
      </c>
      <c r="E153" s="114">
        <f t="shared" ref="E153" si="141">D153</f>
        <v>720</v>
      </c>
      <c r="F153" s="113">
        <f>(E153/(220*0.92))</f>
        <v>3.5573122529644268</v>
      </c>
      <c r="G153" s="113">
        <f>F153*1.2</f>
        <v>4.2687747035573116</v>
      </c>
      <c r="H153" s="115">
        <f>C153*G153</f>
        <v>6.4031620553359675E-2</v>
      </c>
      <c r="I153" s="114">
        <v>2.5</v>
      </c>
      <c r="J153" s="114">
        <f>IF(I153=95,'[1]Quant. Condutores e eletrodutos'!B$3,IF(I153=70,'[1]Quant. Condutores e eletrodutos'!B$4,IF(I153=50,'[1]Quant. Condutores e eletrodutos'!B$5,IF(I153=35,'[1]Quant. Condutores e eletrodutos'!B$6,IF(I153=25,'[1]Quant. Condutores e eletrodutos'!B$7,IF(I153=16,'[1]Quant. Condutores e eletrodutos'!B$8,IF(I153=10,'[1]Quant. Condutores e eletrodutos'!B$9,IF(I153=6,'[1]Quant. Condutores e eletrodutos'!B$10,IF(I153=4,'[1]Quant. Condutores e eletrodutos'!B$11,IF(I153=2.5,'[1]Quant. Condutores e eletrodutos'!B$12,"erro"))))))))))</f>
        <v>12.4</v>
      </c>
      <c r="K153" s="116">
        <f>C153*3000</f>
        <v>45</v>
      </c>
      <c r="L153" s="113">
        <v>220</v>
      </c>
      <c r="M153" s="113">
        <f>C153*3000</f>
        <v>45</v>
      </c>
      <c r="N153" s="117">
        <f>(H153*J153*100)/L153</f>
        <v>0.3609054976643909</v>
      </c>
      <c r="O153" s="118">
        <f>N153+O152</f>
        <v>2.3385652173769089</v>
      </c>
    </row>
    <row r="154" spans="2:15" x14ac:dyDescent="0.25">
      <c r="B154" s="119"/>
      <c r="C154" s="95"/>
      <c r="D154" s="79"/>
      <c r="E154" s="97"/>
      <c r="F154" s="79"/>
      <c r="G154" s="79"/>
      <c r="H154" s="79"/>
      <c r="I154" s="97"/>
      <c r="J154" s="97"/>
      <c r="K154" s="99"/>
      <c r="L154" s="79"/>
      <c r="M154" s="79"/>
      <c r="N154" s="100"/>
      <c r="O154" s="101"/>
    </row>
    <row r="155" spans="2:15" x14ac:dyDescent="0.25">
      <c r="B155" s="102" t="s">
        <v>339</v>
      </c>
      <c r="C155" s="103">
        <v>3.7999999999999999E-2</v>
      </c>
      <c r="D155" s="104">
        <f>D158+720</f>
        <v>4320</v>
      </c>
      <c r="E155" s="105">
        <f>D155</f>
        <v>4320</v>
      </c>
      <c r="F155" s="104">
        <f t="shared" ref="F155" si="142">(E155/(220*SQRT(3)*0.92))</f>
        <v>12.322891121043396</v>
      </c>
      <c r="G155" s="104">
        <f>F155*1.1</f>
        <v>13.555180233147738</v>
      </c>
      <c r="H155" s="104">
        <f>C155*G155</f>
        <v>0.51509684885961404</v>
      </c>
      <c r="I155" s="105">
        <v>16</v>
      </c>
      <c r="J155" s="105">
        <f>IF(I155=95,'[1]Quant. Condutores e eletrodutos'!B$3,IF(I155=70,'[1]Quant. Condutores e eletrodutos'!B$4,IF(I155=50,'[1]Quant. Condutores e eletrodutos'!B$5,IF(I155=35,'[1]Quant. Condutores e eletrodutos'!B$6,IF(I155=25,'[1]Quant. Condutores e eletrodutos'!B$7,IF(I155=16,'[1]Quant. Condutores e eletrodutos'!B$8,IF(I155=10,'[1]Quant. Condutores e eletrodutos'!B$9,IF(I155=6,'[1]Quant. Condutores e eletrodutos'!B$10,IF(I155=4,'[1]Quant. Condutores e eletrodutos'!B$11,IF(I155=2.5,'[1]Quant. Condutores e eletrodutos'!B$12,"erro"))))))))))</f>
        <v>2.0299999999999998</v>
      </c>
      <c r="K155" s="107">
        <f>C155*3000</f>
        <v>114</v>
      </c>
      <c r="L155" s="104">
        <v>220</v>
      </c>
      <c r="M155" s="104">
        <f>C155*3000</f>
        <v>114</v>
      </c>
      <c r="N155" s="108">
        <f t="shared" ref="N155" si="143">(H155*J155*100)/L155</f>
        <v>0.47529391053864389</v>
      </c>
      <c r="O155" s="109">
        <f>N155+O152</f>
        <v>2.4529536302511619</v>
      </c>
    </row>
    <row r="156" spans="2:15" ht="26.4" x14ac:dyDescent="0.25">
      <c r="B156" s="111" t="s">
        <v>297</v>
      </c>
      <c r="C156" s="112">
        <v>1.4999999999999999E-2</v>
      </c>
      <c r="D156" s="113">
        <v>720</v>
      </c>
      <c r="E156" s="114">
        <f t="shared" ref="E156" si="144">D156</f>
        <v>720</v>
      </c>
      <c r="F156" s="113">
        <f>(E156/(220*0.92))</f>
        <v>3.5573122529644268</v>
      </c>
      <c r="G156" s="113">
        <f>F156*1.2</f>
        <v>4.2687747035573116</v>
      </c>
      <c r="H156" s="115">
        <f>C156*G156</f>
        <v>6.4031620553359675E-2</v>
      </c>
      <c r="I156" s="114">
        <v>2.5</v>
      </c>
      <c r="J156" s="114">
        <f>IF(I156=95,'[1]Quant. Condutores e eletrodutos'!B$3,IF(I156=70,'[1]Quant. Condutores e eletrodutos'!B$4,IF(I156=50,'[1]Quant. Condutores e eletrodutos'!B$5,IF(I156=35,'[1]Quant. Condutores e eletrodutos'!B$6,IF(I156=25,'[1]Quant. Condutores e eletrodutos'!B$7,IF(I156=16,'[1]Quant. Condutores e eletrodutos'!B$8,IF(I156=10,'[1]Quant. Condutores e eletrodutos'!B$9,IF(I156=6,'[1]Quant. Condutores e eletrodutos'!B$10,IF(I156=4,'[1]Quant. Condutores e eletrodutos'!B$11,IF(I156=2.5,'[1]Quant. Condutores e eletrodutos'!B$12,"erro"))))))))))</f>
        <v>12.4</v>
      </c>
      <c r="K156" s="116">
        <f>C156*3000</f>
        <v>45</v>
      </c>
      <c r="L156" s="113">
        <v>220</v>
      </c>
      <c r="M156" s="113">
        <f>C156*3000</f>
        <v>45</v>
      </c>
      <c r="N156" s="117">
        <f>(H156*J156*100)/L156</f>
        <v>0.3609054976643909</v>
      </c>
      <c r="O156" s="118">
        <f>N156+O155</f>
        <v>2.8138591279155527</v>
      </c>
    </row>
    <row r="157" spans="2:15" x14ac:dyDescent="0.25">
      <c r="B157" s="119"/>
      <c r="C157" s="95"/>
      <c r="D157" s="79"/>
      <c r="E157" s="97"/>
      <c r="F157" s="79"/>
      <c r="G157" s="79"/>
      <c r="H157" s="79"/>
      <c r="I157" s="97"/>
      <c r="J157" s="97"/>
      <c r="K157" s="99"/>
      <c r="L157" s="79"/>
      <c r="M157" s="79"/>
      <c r="N157" s="100"/>
      <c r="O157" s="101"/>
    </row>
    <row r="158" spans="2:15" x14ac:dyDescent="0.25">
      <c r="B158" s="102" t="s">
        <v>340</v>
      </c>
      <c r="C158" s="103">
        <v>3.7999999999999999E-2</v>
      </c>
      <c r="D158" s="104">
        <f>D161+720</f>
        <v>3600</v>
      </c>
      <c r="E158" s="105">
        <f>D158</f>
        <v>3600</v>
      </c>
      <c r="F158" s="104">
        <f t="shared" ref="F158" si="145">(E158/(220*SQRT(3)*0.92))</f>
        <v>10.269075934202831</v>
      </c>
      <c r="G158" s="104">
        <f>F158*1.1</f>
        <v>11.295983527623116</v>
      </c>
      <c r="H158" s="104">
        <f>C158*G158</f>
        <v>0.42924737404967839</v>
      </c>
      <c r="I158" s="105">
        <v>16</v>
      </c>
      <c r="J158" s="105">
        <f>IF(I158=95,'[1]Quant. Condutores e eletrodutos'!B$3,IF(I158=70,'[1]Quant. Condutores e eletrodutos'!B$4,IF(I158=50,'[1]Quant. Condutores e eletrodutos'!B$5,IF(I158=35,'[1]Quant. Condutores e eletrodutos'!B$6,IF(I158=25,'[1]Quant. Condutores e eletrodutos'!B$7,IF(I158=16,'[1]Quant. Condutores e eletrodutos'!B$8,IF(I158=10,'[1]Quant. Condutores e eletrodutos'!B$9,IF(I158=6,'[1]Quant. Condutores e eletrodutos'!B$10,IF(I158=4,'[1]Quant. Condutores e eletrodutos'!B$11,IF(I158=2.5,'[1]Quant. Condutores e eletrodutos'!B$12,"erro"))))))))))</f>
        <v>2.0299999999999998</v>
      </c>
      <c r="K158" s="107">
        <f>C158*3000</f>
        <v>114</v>
      </c>
      <c r="L158" s="104">
        <v>220</v>
      </c>
      <c r="M158" s="104">
        <f>C158*3000</f>
        <v>114</v>
      </c>
      <c r="N158" s="108">
        <f t="shared" ref="N158" si="146">(H158*J158*100)/L158</f>
        <v>0.39607825878220315</v>
      </c>
      <c r="O158" s="109">
        <f>N158+O155</f>
        <v>2.8490318890333652</v>
      </c>
    </row>
    <row r="159" spans="2:15" ht="26.4" x14ac:dyDescent="0.25">
      <c r="B159" s="111" t="s">
        <v>297</v>
      </c>
      <c r="C159" s="112">
        <v>1.4999999999999999E-2</v>
      </c>
      <c r="D159" s="113">
        <v>720</v>
      </c>
      <c r="E159" s="114">
        <f t="shared" ref="E159" si="147">D159</f>
        <v>720</v>
      </c>
      <c r="F159" s="113">
        <f>(E159/(220*0.92))</f>
        <v>3.5573122529644268</v>
      </c>
      <c r="G159" s="113">
        <f>F159*1.2</f>
        <v>4.2687747035573116</v>
      </c>
      <c r="H159" s="115">
        <f>C159*G159</f>
        <v>6.4031620553359675E-2</v>
      </c>
      <c r="I159" s="114">
        <v>2.5</v>
      </c>
      <c r="J159" s="114">
        <f>IF(I159=95,'[1]Quant. Condutores e eletrodutos'!B$3,IF(I159=70,'[1]Quant. Condutores e eletrodutos'!B$4,IF(I159=50,'[1]Quant. Condutores e eletrodutos'!B$5,IF(I159=35,'[1]Quant. Condutores e eletrodutos'!B$6,IF(I159=25,'[1]Quant. Condutores e eletrodutos'!B$7,IF(I159=16,'[1]Quant. Condutores e eletrodutos'!B$8,IF(I159=10,'[1]Quant. Condutores e eletrodutos'!B$9,IF(I159=6,'[1]Quant. Condutores e eletrodutos'!B$10,IF(I159=4,'[1]Quant. Condutores e eletrodutos'!B$11,IF(I159=2.5,'[1]Quant. Condutores e eletrodutos'!B$12,"erro"))))))))))</f>
        <v>12.4</v>
      </c>
      <c r="K159" s="116">
        <f>C159*3000</f>
        <v>45</v>
      </c>
      <c r="L159" s="113">
        <v>220</v>
      </c>
      <c r="M159" s="113">
        <f>C159*3000</f>
        <v>45</v>
      </c>
      <c r="N159" s="117">
        <f>(H159*J159*100)/L159</f>
        <v>0.3609054976643909</v>
      </c>
      <c r="O159" s="118">
        <f>N159+O158</f>
        <v>3.2099373866977561</v>
      </c>
    </row>
    <row r="160" spans="2:15" x14ac:dyDescent="0.25">
      <c r="B160" s="119"/>
      <c r="C160" s="95"/>
      <c r="D160" s="79"/>
      <c r="E160" s="97"/>
      <c r="F160" s="79"/>
      <c r="G160" s="79"/>
      <c r="H160" s="79"/>
      <c r="I160" s="97"/>
      <c r="J160" s="97"/>
      <c r="K160" s="99"/>
      <c r="L160" s="79"/>
      <c r="M160" s="79"/>
      <c r="N160" s="100"/>
      <c r="O160" s="101"/>
    </row>
    <row r="161" spans="2:15" x14ac:dyDescent="0.25">
      <c r="B161" s="102" t="s">
        <v>341</v>
      </c>
      <c r="C161" s="103">
        <v>3.7999999999999999E-2</v>
      </c>
      <c r="D161" s="104">
        <f>D164+720</f>
        <v>2880</v>
      </c>
      <c r="E161" s="105">
        <f>D161</f>
        <v>2880</v>
      </c>
      <c r="F161" s="104">
        <f t="shared" ref="F161" si="148">(E161/(220*SQRT(3)*0.92))</f>
        <v>8.2152607473622652</v>
      </c>
      <c r="G161" s="104">
        <f>F161*1.1</f>
        <v>9.0367868220984917</v>
      </c>
      <c r="H161" s="104">
        <f>C161*G161</f>
        <v>0.34339789923974268</v>
      </c>
      <c r="I161" s="105">
        <v>10</v>
      </c>
      <c r="J161" s="105">
        <f>IF(I161=95,'[1]Quant. Condutores e eletrodutos'!B$3,IF(I161=70,'[1]Quant. Condutores e eletrodutos'!B$4,IF(I161=50,'[1]Quant. Condutores e eletrodutos'!B$5,IF(I161=35,'[1]Quant. Condutores e eletrodutos'!B$6,IF(I161=25,'[1]Quant. Condutores e eletrodutos'!B$7,IF(I161=16,'[1]Quant. Condutores e eletrodutos'!B$8,IF(I161=10,'[1]Quant. Condutores e eletrodutos'!B$9,IF(I161=6,'[1]Quant. Condutores e eletrodutos'!B$10,IF(I161=4,'[1]Quant. Condutores e eletrodutos'!B$11,IF(I161=2.5,'[1]Quant. Condutores e eletrodutos'!B$12,"erro"))))))))))</f>
        <v>3.17</v>
      </c>
      <c r="K161" s="107">
        <f>C161*3000</f>
        <v>114</v>
      </c>
      <c r="L161" s="104">
        <v>220</v>
      </c>
      <c r="M161" s="104">
        <f>C161*3000</f>
        <v>114</v>
      </c>
      <c r="N161" s="108">
        <f t="shared" ref="N161" si="149">(H161*J161*100)/L161</f>
        <v>0.49480515481362913</v>
      </c>
      <c r="O161" s="109">
        <f>N161+O158</f>
        <v>3.3438370438469942</v>
      </c>
    </row>
    <row r="162" spans="2:15" ht="26.4" x14ac:dyDescent="0.25">
      <c r="B162" s="111" t="s">
        <v>297</v>
      </c>
      <c r="C162" s="112">
        <v>1.4999999999999999E-2</v>
      </c>
      <c r="D162" s="113">
        <v>720</v>
      </c>
      <c r="E162" s="114">
        <f t="shared" ref="E162" si="150">D162</f>
        <v>720</v>
      </c>
      <c r="F162" s="113">
        <f>(E162/(220*0.92))</f>
        <v>3.5573122529644268</v>
      </c>
      <c r="G162" s="113">
        <f>F162*1.2</f>
        <v>4.2687747035573116</v>
      </c>
      <c r="H162" s="115">
        <f>C162*G162</f>
        <v>6.4031620553359675E-2</v>
      </c>
      <c r="I162" s="114">
        <v>2.5</v>
      </c>
      <c r="J162" s="114">
        <f>IF(I162=95,'[1]Quant. Condutores e eletrodutos'!B$3,IF(I162=70,'[1]Quant. Condutores e eletrodutos'!B$4,IF(I162=50,'[1]Quant. Condutores e eletrodutos'!B$5,IF(I162=35,'[1]Quant. Condutores e eletrodutos'!B$6,IF(I162=25,'[1]Quant. Condutores e eletrodutos'!B$7,IF(I162=16,'[1]Quant. Condutores e eletrodutos'!B$8,IF(I162=10,'[1]Quant. Condutores e eletrodutos'!B$9,IF(I162=6,'[1]Quant. Condutores e eletrodutos'!B$10,IF(I162=4,'[1]Quant. Condutores e eletrodutos'!B$11,IF(I162=2.5,'[1]Quant. Condutores e eletrodutos'!B$12,"erro"))))))))))</f>
        <v>12.4</v>
      </c>
      <c r="K162" s="116">
        <f>C162*3000</f>
        <v>45</v>
      </c>
      <c r="L162" s="113">
        <v>220</v>
      </c>
      <c r="M162" s="113">
        <f>C162*3000</f>
        <v>45</v>
      </c>
      <c r="N162" s="117">
        <f>(H162*J162*100)/L162</f>
        <v>0.3609054976643909</v>
      </c>
      <c r="O162" s="118">
        <f>N162+O161</f>
        <v>3.704742541511385</v>
      </c>
    </row>
    <row r="163" spans="2:15" x14ac:dyDescent="0.25">
      <c r="B163" s="119"/>
      <c r="C163" s="95"/>
      <c r="D163" s="79"/>
      <c r="E163" s="97"/>
      <c r="F163" s="79"/>
      <c r="G163" s="79"/>
      <c r="H163" s="79"/>
      <c r="I163" s="97"/>
      <c r="J163" s="97"/>
      <c r="K163" s="99"/>
      <c r="L163" s="79"/>
      <c r="M163" s="79"/>
      <c r="N163" s="100"/>
      <c r="O163" s="101"/>
    </row>
    <row r="164" spans="2:15" x14ac:dyDescent="0.25">
      <c r="B164" s="102" t="s">
        <v>342</v>
      </c>
      <c r="C164" s="103">
        <v>3.7999999999999999E-2</v>
      </c>
      <c r="D164" s="104">
        <f>D167+720</f>
        <v>2160</v>
      </c>
      <c r="E164" s="105">
        <f>D164</f>
        <v>2160</v>
      </c>
      <c r="F164" s="104">
        <f t="shared" ref="F164" si="151">(E164/(220*SQRT(3)*0.92))</f>
        <v>6.161445560521698</v>
      </c>
      <c r="G164" s="104">
        <f>F164*1.1</f>
        <v>6.7775901165738688</v>
      </c>
      <c r="H164" s="104">
        <f>C164*G164</f>
        <v>0.25754842442980702</v>
      </c>
      <c r="I164" s="105">
        <v>10</v>
      </c>
      <c r="J164" s="105">
        <f>IF(I164=95,'[1]Quant. Condutores e eletrodutos'!B$3,IF(I164=70,'[1]Quant. Condutores e eletrodutos'!B$4,IF(I164=50,'[1]Quant. Condutores e eletrodutos'!B$5,IF(I164=35,'[1]Quant. Condutores e eletrodutos'!B$6,IF(I164=25,'[1]Quant. Condutores e eletrodutos'!B$7,IF(I164=16,'[1]Quant. Condutores e eletrodutos'!B$8,IF(I164=10,'[1]Quant. Condutores e eletrodutos'!B$9,IF(I164=6,'[1]Quant. Condutores e eletrodutos'!B$10,IF(I164=4,'[1]Quant. Condutores e eletrodutos'!B$11,IF(I164=2.5,'[1]Quant. Condutores e eletrodutos'!B$12,"erro"))))))))))</f>
        <v>3.17</v>
      </c>
      <c r="K164" s="107">
        <f>C164*3000</f>
        <v>114</v>
      </c>
      <c r="L164" s="104">
        <v>220</v>
      </c>
      <c r="M164" s="104">
        <f>C164*3000</f>
        <v>114</v>
      </c>
      <c r="N164" s="108">
        <f t="shared" ref="N164" si="152">(H164*J164*100)/L164</f>
        <v>0.37110386611022195</v>
      </c>
      <c r="O164" s="109">
        <f>N164+O161</f>
        <v>3.7149409099572162</v>
      </c>
    </row>
    <row r="165" spans="2:15" ht="26.4" x14ac:dyDescent="0.25">
      <c r="B165" s="111" t="s">
        <v>297</v>
      </c>
      <c r="C165" s="112">
        <v>1.4999999999999999E-2</v>
      </c>
      <c r="D165" s="113">
        <f>180*4</f>
        <v>720</v>
      </c>
      <c r="E165" s="114">
        <f t="shared" ref="E165" si="153">D165</f>
        <v>720</v>
      </c>
      <c r="F165" s="113">
        <f>(E165/(220*0.92))</f>
        <v>3.5573122529644268</v>
      </c>
      <c r="G165" s="113">
        <f>F165*1.2</f>
        <v>4.2687747035573116</v>
      </c>
      <c r="H165" s="115">
        <f>C165*G165</f>
        <v>6.4031620553359675E-2</v>
      </c>
      <c r="I165" s="114">
        <v>2.5</v>
      </c>
      <c r="J165" s="114">
        <f>IF(I165=95,'[1]Quant. Condutores e eletrodutos'!B$3,IF(I165=70,'[1]Quant. Condutores e eletrodutos'!B$4,IF(I165=50,'[1]Quant. Condutores e eletrodutos'!B$5,IF(I165=35,'[1]Quant. Condutores e eletrodutos'!B$6,IF(I165=25,'[1]Quant. Condutores e eletrodutos'!B$7,IF(I165=16,'[1]Quant. Condutores e eletrodutos'!B$8,IF(I165=10,'[1]Quant. Condutores e eletrodutos'!B$9,IF(I165=6,'[1]Quant. Condutores e eletrodutos'!B$10,IF(I165=4,'[1]Quant. Condutores e eletrodutos'!B$11,IF(I165=2.5,'[1]Quant. Condutores e eletrodutos'!B$12,"erro"))))))))))</f>
        <v>12.4</v>
      </c>
      <c r="K165" s="116">
        <f>C165*3000</f>
        <v>45</v>
      </c>
      <c r="L165" s="113">
        <v>220</v>
      </c>
      <c r="M165" s="113">
        <f>C165*3000</f>
        <v>45</v>
      </c>
      <c r="N165" s="117">
        <f>(H165*J165*100)/L165</f>
        <v>0.3609054976643909</v>
      </c>
      <c r="O165" s="118">
        <f>N165+O164</f>
        <v>4.075846407621607</v>
      </c>
    </row>
    <row r="166" spans="2:15" x14ac:dyDescent="0.25">
      <c r="B166" s="139"/>
      <c r="C166" s="95"/>
      <c r="D166" s="79"/>
      <c r="E166" s="97"/>
      <c r="F166" s="79"/>
      <c r="G166" s="79"/>
      <c r="H166" s="98"/>
      <c r="I166" s="97"/>
      <c r="J166" s="97"/>
      <c r="K166" s="99"/>
      <c r="L166" s="79"/>
      <c r="M166" s="79"/>
      <c r="N166" s="100"/>
      <c r="O166" s="101"/>
    </row>
    <row r="167" spans="2:15" x14ac:dyDescent="0.25">
      <c r="B167" s="102" t="s">
        <v>343</v>
      </c>
      <c r="C167" s="103">
        <v>3.9E-2</v>
      </c>
      <c r="D167" s="104">
        <f>D170+720</f>
        <v>1440</v>
      </c>
      <c r="E167" s="105">
        <f>D167</f>
        <v>1440</v>
      </c>
      <c r="F167" s="104">
        <f t="shared" ref="F167" si="154">(E167/(220*SQRT(3)*0.92))</f>
        <v>4.1076303736811326</v>
      </c>
      <c r="G167" s="104">
        <f>F167*1.1</f>
        <v>4.5183934110492459</v>
      </c>
      <c r="H167" s="104">
        <f>C167*G167</f>
        <v>0.1762173430309206</v>
      </c>
      <c r="I167" s="105">
        <v>10</v>
      </c>
      <c r="J167" s="105">
        <f>IF(I167=95,'[1]Quant. Condutores e eletrodutos'!B$3,IF(I167=70,'[1]Quant. Condutores e eletrodutos'!B$4,IF(I167=50,'[1]Quant. Condutores e eletrodutos'!B$5,IF(I167=35,'[1]Quant. Condutores e eletrodutos'!B$6,IF(I167=25,'[1]Quant. Condutores e eletrodutos'!B$7,IF(I167=16,'[1]Quant. Condutores e eletrodutos'!B$8,IF(I167=10,'[1]Quant. Condutores e eletrodutos'!B$9,IF(I167=6,'[1]Quant. Condutores e eletrodutos'!B$10,IF(I167=4,'[1]Quant. Condutores e eletrodutos'!B$11,IF(I167=2.5,'[1]Quant. Condutores e eletrodutos'!B$12,"erro"))))))))))</f>
        <v>3.17</v>
      </c>
      <c r="K167" s="107">
        <f>C167*3000</f>
        <v>117</v>
      </c>
      <c r="L167" s="104">
        <v>220</v>
      </c>
      <c r="M167" s="104">
        <f>C167*3000</f>
        <v>117</v>
      </c>
      <c r="N167" s="108">
        <f t="shared" ref="N167" si="155">(H167*J167*100)/L167</f>
        <v>0.25391317154909926</v>
      </c>
      <c r="O167" s="109">
        <f>N167+O164</f>
        <v>3.9688540815063154</v>
      </c>
    </row>
    <row r="168" spans="2:15" ht="26.4" x14ac:dyDescent="0.25">
      <c r="B168" s="111" t="s">
        <v>297</v>
      </c>
      <c r="C168" s="112">
        <v>1.4999999999999999E-2</v>
      </c>
      <c r="D168" s="113">
        <f>180*4</f>
        <v>720</v>
      </c>
      <c r="E168" s="114">
        <f t="shared" ref="E168" si="156">D168</f>
        <v>720</v>
      </c>
      <c r="F168" s="113">
        <f>(E168/(220*0.92))</f>
        <v>3.5573122529644268</v>
      </c>
      <c r="G168" s="113">
        <f>F168*1.2</f>
        <v>4.2687747035573116</v>
      </c>
      <c r="H168" s="115">
        <f>C168*G168</f>
        <v>6.4031620553359675E-2</v>
      </c>
      <c r="I168" s="114">
        <v>2.5</v>
      </c>
      <c r="J168" s="114">
        <f>IF(I168=95,'[1]Quant. Condutores e eletrodutos'!B$3,IF(I168=70,'[1]Quant. Condutores e eletrodutos'!B$4,IF(I168=50,'[1]Quant. Condutores e eletrodutos'!B$5,IF(I168=35,'[1]Quant. Condutores e eletrodutos'!B$6,IF(I168=25,'[1]Quant. Condutores e eletrodutos'!B$7,IF(I168=16,'[1]Quant. Condutores e eletrodutos'!B$8,IF(I168=10,'[1]Quant. Condutores e eletrodutos'!B$9,IF(I168=6,'[1]Quant. Condutores e eletrodutos'!B$10,IF(I168=4,'[1]Quant. Condutores e eletrodutos'!B$11,IF(I168=2.5,'[1]Quant. Condutores e eletrodutos'!B$12,"erro"))))))))))</f>
        <v>12.4</v>
      </c>
      <c r="K168" s="116">
        <f>C168*3000</f>
        <v>45</v>
      </c>
      <c r="L168" s="113">
        <v>220</v>
      </c>
      <c r="M168" s="113">
        <f>C168*3000</f>
        <v>45</v>
      </c>
      <c r="N168" s="117">
        <f>(H168*J168*100)/L168</f>
        <v>0.3609054976643909</v>
      </c>
      <c r="O168" s="118">
        <f>N168+O167</f>
        <v>4.3297595791707062</v>
      </c>
    </row>
    <row r="169" spans="2:15" x14ac:dyDescent="0.25">
      <c r="B169" s="139"/>
      <c r="C169" s="95"/>
      <c r="D169" s="79"/>
      <c r="E169" s="97"/>
      <c r="F169" s="79"/>
      <c r="G169" s="79"/>
      <c r="H169" s="98"/>
      <c r="I169" s="97"/>
      <c r="J169" s="97"/>
      <c r="K169" s="99"/>
      <c r="L169" s="79"/>
      <c r="M169" s="79"/>
      <c r="N169" s="100"/>
      <c r="O169" s="101"/>
    </row>
    <row r="170" spans="2:15" x14ac:dyDescent="0.25">
      <c r="B170" s="102" t="s">
        <v>344</v>
      </c>
      <c r="C170" s="103">
        <v>3.7999999999999999E-2</v>
      </c>
      <c r="D170" s="104">
        <v>720</v>
      </c>
      <c r="E170" s="105">
        <f>D170</f>
        <v>720</v>
      </c>
      <c r="F170" s="104">
        <f t="shared" ref="F170" si="157">(E170/(220*SQRT(3)*0.92))</f>
        <v>2.0538151868405663</v>
      </c>
      <c r="G170" s="104">
        <f>F170*1.1</f>
        <v>2.2591967055246229</v>
      </c>
      <c r="H170" s="104">
        <f>C170*G170</f>
        <v>8.5849474809935669E-2</v>
      </c>
      <c r="I170" s="105">
        <v>10</v>
      </c>
      <c r="J170" s="105">
        <f>IF(I170=95,'[1]Quant. Condutores e eletrodutos'!B$3,IF(I170=70,'[1]Quant. Condutores e eletrodutos'!B$4,IF(I170=50,'[1]Quant. Condutores e eletrodutos'!B$5,IF(I170=35,'[1]Quant. Condutores e eletrodutos'!B$6,IF(I170=25,'[1]Quant. Condutores e eletrodutos'!B$7,IF(I170=16,'[1]Quant. Condutores e eletrodutos'!B$8,IF(I170=10,'[1]Quant. Condutores e eletrodutos'!B$9,IF(I170=6,'[1]Quant. Condutores e eletrodutos'!B$10,IF(I170=4,'[1]Quant. Condutores e eletrodutos'!B$11,IF(I170=2.5,'[1]Quant. Condutores e eletrodutos'!B$12,"erro"))))))))))</f>
        <v>3.17</v>
      </c>
      <c r="K170" s="107">
        <f>C170*3000</f>
        <v>114</v>
      </c>
      <c r="L170" s="104">
        <v>220</v>
      </c>
      <c r="M170" s="104">
        <f>C170*3000</f>
        <v>114</v>
      </c>
      <c r="N170" s="108">
        <f t="shared" ref="N170" si="158">(H170*J170*100)/L170</f>
        <v>0.12370128870340728</v>
      </c>
      <c r="O170" s="109">
        <f>N170+O167</f>
        <v>4.0925553702097224</v>
      </c>
    </row>
    <row r="171" spans="2:15" ht="26.4" x14ac:dyDescent="0.25">
      <c r="B171" s="111" t="s">
        <v>297</v>
      </c>
      <c r="C171" s="112">
        <v>1.4999999999999999E-2</v>
      </c>
      <c r="D171" s="113">
        <f>180*4</f>
        <v>720</v>
      </c>
      <c r="E171" s="114">
        <f t="shared" ref="E171" si="159">D171</f>
        <v>720</v>
      </c>
      <c r="F171" s="113">
        <f>(E171/(220*0.92))</f>
        <v>3.5573122529644268</v>
      </c>
      <c r="G171" s="113">
        <f>F171*1.2</f>
        <v>4.2687747035573116</v>
      </c>
      <c r="H171" s="115">
        <f>C171*G171</f>
        <v>6.4031620553359675E-2</v>
      </c>
      <c r="I171" s="114">
        <v>2.5</v>
      </c>
      <c r="J171" s="114">
        <f>IF(I171=95,'[1]Quant. Condutores e eletrodutos'!B$3,IF(I171=70,'[1]Quant. Condutores e eletrodutos'!B$4,IF(I171=50,'[1]Quant. Condutores e eletrodutos'!B$5,IF(I171=35,'[1]Quant. Condutores e eletrodutos'!B$6,IF(I171=25,'[1]Quant. Condutores e eletrodutos'!B$7,IF(I171=16,'[1]Quant. Condutores e eletrodutos'!B$8,IF(I171=10,'[1]Quant. Condutores e eletrodutos'!B$9,IF(I171=6,'[1]Quant. Condutores e eletrodutos'!B$10,IF(I171=4,'[1]Quant. Condutores e eletrodutos'!B$11,IF(I171=2.5,'[1]Quant. Condutores e eletrodutos'!B$12,"erro"))))))))))</f>
        <v>12.4</v>
      </c>
      <c r="K171" s="116">
        <f>C171*3000</f>
        <v>45</v>
      </c>
      <c r="L171" s="113">
        <v>220</v>
      </c>
      <c r="M171" s="113">
        <f>C171*3000</f>
        <v>45</v>
      </c>
      <c r="N171" s="117">
        <f>(H171*J171*100)/L171</f>
        <v>0.3609054976643909</v>
      </c>
      <c r="O171" s="118">
        <f>N171+O170</f>
        <v>4.4534608678741137</v>
      </c>
    </row>
    <row r="172" spans="2:15" x14ac:dyDescent="0.25">
      <c r="B172" s="139"/>
      <c r="C172" s="95"/>
      <c r="D172" s="79"/>
      <c r="E172" s="97"/>
      <c r="F172" s="79"/>
      <c r="G172" s="79"/>
      <c r="H172" s="98"/>
      <c r="I172" s="97"/>
      <c r="J172" s="97"/>
      <c r="K172" s="99"/>
      <c r="L172" s="79"/>
      <c r="M172" s="79"/>
      <c r="N172" s="100"/>
      <c r="O172" s="101"/>
    </row>
    <row r="173" spans="2:15" x14ac:dyDescent="0.25">
      <c r="B173" s="129"/>
      <c r="C173" s="130"/>
      <c r="D173" s="131"/>
      <c r="E173" s="132"/>
      <c r="F173" s="131"/>
      <c r="G173" s="131"/>
      <c r="H173" s="133"/>
      <c r="I173" s="132"/>
      <c r="J173" s="132"/>
      <c r="K173" s="134"/>
      <c r="L173" s="131"/>
      <c r="M173" s="131"/>
      <c r="N173" s="135"/>
      <c r="O173" s="136"/>
    </row>
    <row r="174" spans="2:15" x14ac:dyDescent="0.25">
      <c r="B174" s="119"/>
      <c r="C174" s="95"/>
      <c r="D174" s="79"/>
      <c r="E174" s="97"/>
      <c r="F174" s="79"/>
      <c r="G174" s="79"/>
      <c r="H174" s="79"/>
      <c r="I174" s="97"/>
      <c r="J174" s="97"/>
      <c r="K174" s="99"/>
      <c r="L174" s="79"/>
      <c r="M174" s="79"/>
      <c r="N174" s="100"/>
      <c r="O174" s="101"/>
    </row>
    <row r="175" spans="2:15" x14ac:dyDescent="0.25">
      <c r="B175" s="102" t="s">
        <v>345</v>
      </c>
      <c r="C175" s="103">
        <v>0.04</v>
      </c>
      <c r="D175" s="104">
        <f>D178+720</f>
        <v>5760</v>
      </c>
      <c r="E175" s="105">
        <f>D175</f>
        <v>5760</v>
      </c>
      <c r="F175" s="104">
        <f t="shared" ref="F175" si="160">(E175/(220*SQRT(3)*0.92))</f>
        <v>16.43052149472453</v>
      </c>
      <c r="G175" s="104">
        <f>F175*1.1</f>
        <v>18.073573644196983</v>
      </c>
      <c r="H175" s="104">
        <f>C175*G175</f>
        <v>0.72294294576787932</v>
      </c>
      <c r="I175" s="105">
        <v>16</v>
      </c>
      <c r="J175" s="105">
        <f>IF(I175=95,'[1]Quant. Condutores e eletrodutos'!B$3,IF(I175=70,'[1]Quant. Condutores e eletrodutos'!B$4,IF(I175=50,'[1]Quant. Condutores e eletrodutos'!B$5,IF(I175=35,'[1]Quant. Condutores e eletrodutos'!B$6,IF(I175=25,'[1]Quant. Condutores e eletrodutos'!B$7,IF(I175=16,'[1]Quant. Condutores e eletrodutos'!B$8,IF(I175=10,'[1]Quant. Condutores e eletrodutos'!B$9,IF(I175=6,'[1]Quant. Condutores e eletrodutos'!B$10,IF(I175=4,'[1]Quant. Condutores e eletrodutos'!B$11,IF(I175=2.5,'[1]Quant. Condutores e eletrodutos'!B$12,"erro"))))))))))</f>
        <v>2.0299999999999998</v>
      </c>
      <c r="K175" s="107">
        <f>C175*3000</f>
        <v>120</v>
      </c>
      <c r="L175" s="104">
        <v>220</v>
      </c>
      <c r="M175" s="104">
        <f>C175*3000</f>
        <v>120</v>
      </c>
      <c r="N175" s="108">
        <f t="shared" ref="N175" si="161">(H175*J175*100)/L175</f>
        <v>0.66707917268581596</v>
      </c>
      <c r="O175" s="109">
        <f>N175+O144</f>
        <v>1.4565041160517245</v>
      </c>
    </row>
    <row r="176" spans="2:15" ht="26.4" x14ac:dyDescent="0.25">
      <c r="B176" s="111" t="s">
        <v>297</v>
      </c>
      <c r="C176" s="112">
        <v>1.4999999999999999E-2</v>
      </c>
      <c r="D176" s="113">
        <v>720</v>
      </c>
      <c r="E176" s="114">
        <f t="shared" ref="E176" si="162">D176</f>
        <v>720</v>
      </c>
      <c r="F176" s="113">
        <f>(E176/(220*0.92))</f>
        <v>3.5573122529644268</v>
      </c>
      <c r="G176" s="113">
        <f>F176*1.2</f>
        <v>4.2687747035573116</v>
      </c>
      <c r="H176" s="115">
        <f>C176*G176</f>
        <v>6.4031620553359675E-2</v>
      </c>
      <c r="I176" s="114">
        <v>2.5</v>
      </c>
      <c r="J176" s="114">
        <f>IF(I176=95,'[1]Quant. Condutores e eletrodutos'!B$3,IF(I176=70,'[1]Quant. Condutores e eletrodutos'!B$4,IF(I176=50,'[1]Quant. Condutores e eletrodutos'!B$5,IF(I176=35,'[1]Quant. Condutores e eletrodutos'!B$6,IF(I176=25,'[1]Quant. Condutores e eletrodutos'!B$7,IF(I176=16,'[1]Quant. Condutores e eletrodutos'!B$8,IF(I176=10,'[1]Quant. Condutores e eletrodutos'!B$9,IF(I176=6,'[1]Quant. Condutores e eletrodutos'!B$10,IF(I176=4,'[1]Quant. Condutores e eletrodutos'!B$11,IF(I176=2.5,'[1]Quant. Condutores e eletrodutos'!B$12,"erro"))))))))))</f>
        <v>12.4</v>
      </c>
      <c r="K176" s="116">
        <f>C176*3000</f>
        <v>45</v>
      </c>
      <c r="L176" s="113">
        <v>220</v>
      </c>
      <c r="M176" s="113">
        <f>C176*3000</f>
        <v>45</v>
      </c>
      <c r="N176" s="117">
        <f>(H176*J176*100)/L176</f>
        <v>0.3609054976643909</v>
      </c>
      <c r="O176" s="118">
        <f>N176+O175</f>
        <v>1.8174096137161153</v>
      </c>
    </row>
    <row r="177" spans="2:15" x14ac:dyDescent="0.25">
      <c r="B177" s="119"/>
      <c r="C177" s="95"/>
      <c r="D177" s="79"/>
      <c r="E177" s="97"/>
      <c r="F177" s="79"/>
      <c r="G177" s="79"/>
      <c r="H177" s="79"/>
      <c r="I177" s="97"/>
      <c r="J177" s="97"/>
      <c r="K177" s="99"/>
      <c r="L177" s="79"/>
      <c r="M177" s="79"/>
      <c r="N177" s="100"/>
      <c r="O177" s="101"/>
    </row>
    <row r="178" spans="2:15" x14ac:dyDescent="0.25">
      <c r="B178" s="102" t="s">
        <v>346</v>
      </c>
      <c r="C178" s="103">
        <v>3.7999999999999999E-2</v>
      </c>
      <c r="D178" s="104">
        <f>D181+720</f>
        <v>5040</v>
      </c>
      <c r="E178" s="105">
        <f t="shared" ref="E178:E179" si="163">D178</f>
        <v>5040</v>
      </c>
      <c r="F178" s="104">
        <f t="shared" ref="F178" si="164">(E178/(220*SQRT(3)*0.92))</f>
        <v>14.376706307883962</v>
      </c>
      <c r="G178" s="104">
        <f>F178*1.1</f>
        <v>15.81437693867236</v>
      </c>
      <c r="H178" s="104">
        <f t="shared" ref="H178" si="165">C178*G178</f>
        <v>0.6009463236695497</v>
      </c>
      <c r="I178" s="105">
        <v>16</v>
      </c>
      <c r="J178" s="105">
        <f>IF(I178=95,'[1]Quant. Condutores e eletrodutos'!B$3,IF(I178=70,'[1]Quant. Condutores e eletrodutos'!B$4,IF(I178=50,'[1]Quant. Condutores e eletrodutos'!B$5,IF(I178=35,'[1]Quant. Condutores e eletrodutos'!B$6,IF(I178=25,'[1]Quant. Condutores e eletrodutos'!B$7,IF(I178=16,'[1]Quant. Condutores e eletrodutos'!B$8,IF(I178=10,'[1]Quant. Condutores e eletrodutos'!B$9,IF(I178=6,'[1]Quant. Condutores e eletrodutos'!B$10,IF(I178=4,'[1]Quant. Condutores e eletrodutos'!B$11,IF(I178=2.5,'[1]Quant. Condutores e eletrodutos'!B$12,"erro"))))))))))</f>
        <v>2.0299999999999998</v>
      </c>
      <c r="K178" s="107">
        <f t="shared" ref="K178" si="166">C178*3000</f>
        <v>114</v>
      </c>
      <c r="L178" s="104">
        <v>220</v>
      </c>
      <c r="M178" s="104">
        <f t="shared" ref="M178" si="167">C178*3000</f>
        <v>114</v>
      </c>
      <c r="N178" s="108">
        <f t="shared" ref="N178" si="168">(H178*J178*100)/L178</f>
        <v>0.55450956229508441</v>
      </c>
      <c r="O178" s="109">
        <f>N178+O175</f>
        <v>2.0110136783468091</v>
      </c>
    </row>
    <row r="179" spans="2:15" ht="26.4" x14ac:dyDescent="0.25">
      <c r="B179" s="111" t="s">
        <v>297</v>
      </c>
      <c r="C179" s="112">
        <v>1.4999999999999999E-2</v>
      </c>
      <c r="D179" s="113">
        <v>720</v>
      </c>
      <c r="E179" s="114">
        <f t="shared" si="163"/>
        <v>720</v>
      </c>
      <c r="F179" s="113">
        <f>(E179/(220*0.92))</f>
        <v>3.5573122529644268</v>
      </c>
      <c r="G179" s="113">
        <f>F179*1.2</f>
        <v>4.2687747035573116</v>
      </c>
      <c r="H179" s="115">
        <f>C179*G179</f>
        <v>6.4031620553359675E-2</v>
      </c>
      <c r="I179" s="114">
        <v>2.5</v>
      </c>
      <c r="J179" s="114">
        <f>IF(I179=95,'[1]Quant. Condutores e eletrodutos'!B$3,IF(I179=70,'[1]Quant. Condutores e eletrodutos'!B$4,IF(I179=50,'[1]Quant. Condutores e eletrodutos'!B$5,IF(I179=35,'[1]Quant. Condutores e eletrodutos'!B$6,IF(I179=25,'[1]Quant. Condutores e eletrodutos'!B$7,IF(I179=16,'[1]Quant. Condutores e eletrodutos'!B$8,IF(I179=10,'[1]Quant. Condutores e eletrodutos'!B$9,IF(I179=6,'[1]Quant. Condutores e eletrodutos'!B$10,IF(I179=4,'[1]Quant. Condutores e eletrodutos'!B$11,IF(I179=2.5,'[1]Quant. Condutores e eletrodutos'!B$12,"erro"))))))))))</f>
        <v>12.4</v>
      </c>
      <c r="K179" s="116">
        <f>C179*3000</f>
        <v>45</v>
      </c>
      <c r="L179" s="113">
        <v>220</v>
      </c>
      <c r="M179" s="113">
        <f>C179*3000</f>
        <v>45</v>
      </c>
      <c r="N179" s="117">
        <f>(H179*J179*100)/L179</f>
        <v>0.3609054976643909</v>
      </c>
      <c r="O179" s="118">
        <f>N179+O178</f>
        <v>2.3719191760111999</v>
      </c>
    </row>
    <row r="180" spans="2:15" x14ac:dyDescent="0.25">
      <c r="B180" s="140"/>
      <c r="O180" s="141"/>
    </row>
    <row r="181" spans="2:15" x14ac:dyDescent="0.25">
      <c r="B181" s="102" t="s">
        <v>347</v>
      </c>
      <c r="C181" s="103">
        <v>3.7999999999999999E-2</v>
      </c>
      <c r="D181" s="104">
        <f>D184+720</f>
        <v>4320</v>
      </c>
      <c r="E181" s="105">
        <f t="shared" ref="E181:E182" si="169">D181</f>
        <v>4320</v>
      </c>
      <c r="F181" s="104">
        <f t="shared" ref="F181" si="170">(E181/(220*SQRT(3)*0.92))</f>
        <v>12.322891121043396</v>
      </c>
      <c r="G181" s="104">
        <f>F181*1.1</f>
        <v>13.555180233147738</v>
      </c>
      <c r="H181" s="104">
        <f t="shared" ref="H181" si="171">C181*G181</f>
        <v>0.51509684885961404</v>
      </c>
      <c r="I181" s="105">
        <v>16</v>
      </c>
      <c r="J181" s="105">
        <f>IF(I181=95,'[1]Quant. Condutores e eletrodutos'!B$3,IF(I181=70,'[1]Quant. Condutores e eletrodutos'!B$4,IF(I181=50,'[1]Quant. Condutores e eletrodutos'!B$5,IF(I181=35,'[1]Quant. Condutores e eletrodutos'!B$6,IF(I181=25,'[1]Quant. Condutores e eletrodutos'!B$7,IF(I181=16,'[1]Quant. Condutores e eletrodutos'!B$8,IF(I181=10,'[1]Quant. Condutores e eletrodutos'!B$9,IF(I181=6,'[1]Quant. Condutores e eletrodutos'!B$10,IF(I181=4,'[1]Quant. Condutores e eletrodutos'!B$11,IF(I181=2.5,'[1]Quant. Condutores e eletrodutos'!B$12,"erro"))))))))))</f>
        <v>2.0299999999999998</v>
      </c>
      <c r="K181" s="107">
        <f t="shared" ref="K181" si="172">C181*3000</f>
        <v>114</v>
      </c>
      <c r="L181" s="104">
        <v>220</v>
      </c>
      <c r="M181" s="104">
        <f t="shared" ref="M181" si="173">C181*3000</f>
        <v>114</v>
      </c>
      <c r="N181" s="108">
        <f t="shared" ref="N181" si="174">(H181*J181*100)/L181</f>
        <v>0.47529391053864389</v>
      </c>
      <c r="O181" s="109">
        <f>N181+O178</f>
        <v>2.4863075888854529</v>
      </c>
    </row>
    <row r="182" spans="2:15" ht="26.4" x14ac:dyDescent="0.25">
      <c r="B182" s="111" t="s">
        <v>297</v>
      </c>
      <c r="C182" s="112">
        <v>1.4999999999999999E-2</v>
      </c>
      <c r="D182" s="113">
        <v>720</v>
      </c>
      <c r="E182" s="114">
        <f t="shared" si="169"/>
        <v>720</v>
      </c>
      <c r="F182" s="113">
        <f>(E182/(220*0.92))</f>
        <v>3.5573122529644268</v>
      </c>
      <c r="G182" s="113">
        <f>F182*1.2</f>
        <v>4.2687747035573116</v>
      </c>
      <c r="H182" s="115">
        <f>C182*G182</f>
        <v>6.4031620553359675E-2</v>
      </c>
      <c r="I182" s="114">
        <v>2.5</v>
      </c>
      <c r="J182" s="114">
        <f>IF(I182=95,'[1]Quant. Condutores e eletrodutos'!B$3,IF(I182=70,'[1]Quant. Condutores e eletrodutos'!B$4,IF(I182=50,'[1]Quant. Condutores e eletrodutos'!B$5,IF(I182=35,'[1]Quant. Condutores e eletrodutos'!B$6,IF(I182=25,'[1]Quant. Condutores e eletrodutos'!B$7,IF(I182=16,'[1]Quant. Condutores e eletrodutos'!B$8,IF(I182=10,'[1]Quant. Condutores e eletrodutos'!B$9,IF(I182=6,'[1]Quant. Condutores e eletrodutos'!B$10,IF(I182=4,'[1]Quant. Condutores e eletrodutos'!B$11,IF(I182=2.5,'[1]Quant. Condutores e eletrodutos'!B$12,"erro"))))))))))</f>
        <v>12.4</v>
      </c>
      <c r="K182" s="116">
        <f>C182*3000</f>
        <v>45</v>
      </c>
      <c r="L182" s="113">
        <v>220</v>
      </c>
      <c r="M182" s="113">
        <f>C182*3000</f>
        <v>45</v>
      </c>
      <c r="N182" s="117">
        <f>(H182*J182*100)/L182</f>
        <v>0.3609054976643909</v>
      </c>
      <c r="O182" s="118">
        <f>N182+O181</f>
        <v>2.8472130865498437</v>
      </c>
    </row>
    <row r="183" spans="2:15" x14ac:dyDescent="0.25">
      <c r="B183" s="140"/>
      <c r="O183" s="141"/>
    </row>
    <row r="184" spans="2:15" x14ac:dyDescent="0.25">
      <c r="B184" s="102" t="s">
        <v>348</v>
      </c>
      <c r="C184" s="103">
        <v>3.7999999999999999E-2</v>
      </c>
      <c r="D184" s="104">
        <f>D187+720</f>
        <v>3600</v>
      </c>
      <c r="E184" s="105">
        <f t="shared" ref="E184:E185" si="175">D184</f>
        <v>3600</v>
      </c>
      <c r="F184" s="104">
        <f t="shared" ref="F184" si="176">(E184/(220*SQRT(3)*0.92))</f>
        <v>10.269075934202831</v>
      </c>
      <c r="G184" s="104">
        <f>F184*1.1</f>
        <v>11.295983527623116</v>
      </c>
      <c r="H184" s="104">
        <f t="shared" ref="H184" si="177">C184*G184</f>
        <v>0.42924737404967839</v>
      </c>
      <c r="I184" s="105">
        <v>16</v>
      </c>
      <c r="J184" s="105">
        <f>IF(I184=95,'[1]Quant. Condutores e eletrodutos'!B$3,IF(I184=70,'[1]Quant. Condutores e eletrodutos'!B$4,IF(I184=50,'[1]Quant. Condutores e eletrodutos'!B$5,IF(I184=35,'[1]Quant. Condutores e eletrodutos'!B$6,IF(I184=25,'[1]Quant. Condutores e eletrodutos'!B$7,IF(I184=16,'[1]Quant. Condutores e eletrodutos'!B$8,IF(I184=10,'[1]Quant. Condutores e eletrodutos'!B$9,IF(I184=6,'[1]Quant. Condutores e eletrodutos'!B$10,IF(I184=4,'[1]Quant. Condutores e eletrodutos'!B$11,IF(I184=2.5,'[1]Quant. Condutores e eletrodutos'!B$12,"erro"))))))))))</f>
        <v>2.0299999999999998</v>
      </c>
      <c r="K184" s="107">
        <f t="shared" ref="K184" si="178">C184*3000</f>
        <v>114</v>
      </c>
      <c r="L184" s="104">
        <v>220</v>
      </c>
      <c r="M184" s="104">
        <f t="shared" ref="M184" si="179">C184*3000</f>
        <v>114</v>
      </c>
      <c r="N184" s="108">
        <f t="shared" ref="N184" si="180">(H184*J184*100)/L184</f>
        <v>0.39607825878220315</v>
      </c>
      <c r="O184" s="109">
        <f>N184+O181</f>
        <v>2.8823858476676563</v>
      </c>
    </row>
    <row r="185" spans="2:15" ht="26.4" x14ac:dyDescent="0.25">
      <c r="B185" s="111" t="s">
        <v>297</v>
      </c>
      <c r="C185" s="112">
        <v>1.4999999999999999E-2</v>
      </c>
      <c r="D185" s="113">
        <v>720</v>
      </c>
      <c r="E185" s="114">
        <f t="shared" si="175"/>
        <v>720</v>
      </c>
      <c r="F185" s="113">
        <f>(E185/(220*0.92))</f>
        <v>3.5573122529644268</v>
      </c>
      <c r="G185" s="113">
        <f>F185*1.2</f>
        <v>4.2687747035573116</v>
      </c>
      <c r="H185" s="115">
        <f>C185*G185</f>
        <v>6.4031620553359675E-2</v>
      </c>
      <c r="I185" s="114">
        <v>2.5</v>
      </c>
      <c r="J185" s="114">
        <f>IF(I185=95,'[1]Quant. Condutores e eletrodutos'!B$3,IF(I185=70,'[1]Quant. Condutores e eletrodutos'!B$4,IF(I185=50,'[1]Quant. Condutores e eletrodutos'!B$5,IF(I185=35,'[1]Quant. Condutores e eletrodutos'!B$6,IF(I185=25,'[1]Quant. Condutores e eletrodutos'!B$7,IF(I185=16,'[1]Quant. Condutores e eletrodutos'!B$8,IF(I185=10,'[1]Quant. Condutores e eletrodutos'!B$9,IF(I185=6,'[1]Quant. Condutores e eletrodutos'!B$10,IF(I185=4,'[1]Quant. Condutores e eletrodutos'!B$11,IF(I185=2.5,'[1]Quant. Condutores e eletrodutos'!B$12,"erro"))))))))))</f>
        <v>12.4</v>
      </c>
      <c r="K185" s="116">
        <f>C185*3000</f>
        <v>45</v>
      </c>
      <c r="L185" s="113">
        <v>220</v>
      </c>
      <c r="M185" s="113">
        <f>C185*3000</f>
        <v>45</v>
      </c>
      <c r="N185" s="117">
        <f>(H185*J185*100)/L185</f>
        <v>0.3609054976643909</v>
      </c>
      <c r="O185" s="118">
        <f>N185+O184</f>
        <v>3.2432913453320471</v>
      </c>
    </row>
    <row r="186" spans="2:15" x14ac:dyDescent="0.25">
      <c r="B186" s="140"/>
      <c r="O186" s="141"/>
    </row>
    <row r="187" spans="2:15" x14ac:dyDescent="0.25">
      <c r="B187" s="102" t="s">
        <v>349</v>
      </c>
      <c r="C187" s="103">
        <v>3.7999999999999999E-2</v>
      </c>
      <c r="D187" s="104">
        <f>D190+720</f>
        <v>2880</v>
      </c>
      <c r="E187" s="105">
        <f t="shared" ref="E187:E188" si="181">D187</f>
        <v>2880</v>
      </c>
      <c r="F187" s="104">
        <f t="shared" ref="F187" si="182">(E187/(220*SQRT(3)*0.92))</f>
        <v>8.2152607473622652</v>
      </c>
      <c r="G187" s="104">
        <f>F187*1.1</f>
        <v>9.0367868220984917</v>
      </c>
      <c r="H187" s="104">
        <f t="shared" ref="H187" si="183">C187*G187</f>
        <v>0.34339789923974268</v>
      </c>
      <c r="I187" s="105">
        <v>10</v>
      </c>
      <c r="J187" s="105">
        <f>IF(I187=95,'[1]Quant. Condutores e eletrodutos'!B$3,IF(I187=70,'[1]Quant. Condutores e eletrodutos'!B$4,IF(I187=50,'[1]Quant. Condutores e eletrodutos'!B$5,IF(I187=35,'[1]Quant. Condutores e eletrodutos'!B$6,IF(I187=25,'[1]Quant. Condutores e eletrodutos'!B$7,IF(I187=16,'[1]Quant. Condutores e eletrodutos'!B$8,IF(I187=10,'[1]Quant. Condutores e eletrodutos'!B$9,IF(I187=6,'[1]Quant. Condutores e eletrodutos'!B$10,IF(I187=4,'[1]Quant. Condutores e eletrodutos'!B$11,IF(I187=2.5,'[1]Quant. Condutores e eletrodutos'!B$12,"erro"))))))))))</f>
        <v>3.17</v>
      </c>
      <c r="K187" s="107">
        <f t="shared" ref="K187" si="184">C187*3000</f>
        <v>114</v>
      </c>
      <c r="L187" s="104">
        <v>220</v>
      </c>
      <c r="M187" s="104">
        <f t="shared" ref="M187" si="185">C187*3000</f>
        <v>114</v>
      </c>
      <c r="N187" s="108">
        <f t="shared" ref="N187" si="186">(H187*J187*100)/L187</f>
        <v>0.49480515481362913</v>
      </c>
      <c r="O187" s="109">
        <f>N187+O184</f>
        <v>3.3771910024812852</v>
      </c>
    </row>
    <row r="188" spans="2:15" ht="26.4" x14ac:dyDescent="0.25">
      <c r="B188" s="111" t="s">
        <v>297</v>
      </c>
      <c r="C188" s="112">
        <v>1.4999999999999999E-2</v>
      </c>
      <c r="D188" s="113">
        <v>720</v>
      </c>
      <c r="E188" s="114">
        <f t="shared" si="181"/>
        <v>720</v>
      </c>
      <c r="F188" s="113">
        <f>(E188/(220*0.92))</f>
        <v>3.5573122529644268</v>
      </c>
      <c r="G188" s="113">
        <f>F188*1.2</f>
        <v>4.2687747035573116</v>
      </c>
      <c r="H188" s="115">
        <f>C188*G188</f>
        <v>6.4031620553359675E-2</v>
      </c>
      <c r="I188" s="114">
        <v>2.5</v>
      </c>
      <c r="J188" s="114">
        <f>IF(I188=95,'[1]Quant. Condutores e eletrodutos'!B$3,IF(I188=70,'[1]Quant. Condutores e eletrodutos'!B$4,IF(I188=50,'[1]Quant. Condutores e eletrodutos'!B$5,IF(I188=35,'[1]Quant. Condutores e eletrodutos'!B$6,IF(I188=25,'[1]Quant. Condutores e eletrodutos'!B$7,IF(I188=16,'[1]Quant. Condutores e eletrodutos'!B$8,IF(I188=10,'[1]Quant. Condutores e eletrodutos'!B$9,IF(I188=6,'[1]Quant. Condutores e eletrodutos'!B$10,IF(I188=4,'[1]Quant. Condutores e eletrodutos'!B$11,IF(I188=2.5,'[1]Quant. Condutores e eletrodutos'!B$12,"erro"))))))))))</f>
        <v>12.4</v>
      </c>
      <c r="K188" s="116">
        <f>C188*3000</f>
        <v>45</v>
      </c>
      <c r="L188" s="113">
        <v>220</v>
      </c>
      <c r="M188" s="113">
        <f>C188*3000</f>
        <v>45</v>
      </c>
      <c r="N188" s="117">
        <f>(H188*J188*100)/L188</f>
        <v>0.3609054976643909</v>
      </c>
      <c r="O188" s="118">
        <f>N188+O187</f>
        <v>3.7380965001456761</v>
      </c>
    </row>
    <row r="189" spans="2:15" x14ac:dyDescent="0.25">
      <c r="B189" s="140"/>
      <c r="O189" s="141"/>
    </row>
    <row r="190" spans="2:15" x14ac:dyDescent="0.25">
      <c r="B190" s="102" t="s">
        <v>350</v>
      </c>
      <c r="C190" s="103">
        <v>3.7999999999999999E-2</v>
      </c>
      <c r="D190" s="104">
        <f>D193+720</f>
        <v>2160</v>
      </c>
      <c r="E190" s="105">
        <f t="shared" ref="E190:E191" si="187">D190</f>
        <v>2160</v>
      </c>
      <c r="F190" s="104">
        <f t="shared" ref="F190" si="188">(E190/(220*SQRT(3)*0.92))</f>
        <v>6.161445560521698</v>
      </c>
      <c r="G190" s="104">
        <f>F190*1.1</f>
        <v>6.7775901165738688</v>
      </c>
      <c r="H190" s="104">
        <f t="shared" ref="H190" si="189">C190*G190</f>
        <v>0.25754842442980702</v>
      </c>
      <c r="I190" s="105">
        <v>10</v>
      </c>
      <c r="J190" s="105">
        <f>IF(I190=95,'[1]Quant. Condutores e eletrodutos'!B$3,IF(I190=70,'[1]Quant. Condutores e eletrodutos'!B$4,IF(I190=50,'[1]Quant. Condutores e eletrodutos'!B$5,IF(I190=35,'[1]Quant. Condutores e eletrodutos'!B$6,IF(I190=25,'[1]Quant. Condutores e eletrodutos'!B$7,IF(I190=16,'[1]Quant. Condutores e eletrodutos'!B$8,IF(I190=10,'[1]Quant. Condutores e eletrodutos'!B$9,IF(I190=6,'[1]Quant. Condutores e eletrodutos'!B$10,IF(I190=4,'[1]Quant. Condutores e eletrodutos'!B$11,IF(I190=2.5,'[1]Quant. Condutores e eletrodutos'!B$12,"erro"))))))))))</f>
        <v>3.17</v>
      </c>
      <c r="K190" s="107">
        <f t="shared" ref="K190" si="190">C190*3000</f>
        <v>114</v>
      </c>
      <c r="L190" s="104">
        <v>220</v>
      </c>
      <c r="M190" s="104">
        <f t="shared" ref="M190" si="191">C190*3000</f>
        <v>114</v>
      </c>
      <c r="N190" s="108">
        <f t="shared" ref="N190" si="192">(H190*J190*100)/L190</f>
        <v>0.37110386611022195</v>
      </c>
      <c r="O190" s="109">
        <f>N190+O187</f>
        <v>3.7482948685915072</v>
      </c>
    </row>
    <row r="191" spans="2:15" ht="26.4" x14ac:dyDescent="0.25">
      <c r="B191" s="111" t="s">
        <v>297</v>
      </c>
      <c r="C191" s="112">
        <v>1.4999999999999999E-2</v>
      </c>
      <c r="D191" s="113">
        <v>720</v>
      </c>
      <c r="E191" s="114">
        <f t="shared" si="187"/>
        <v>720</v>
      </c>
      <c r="F191" s="113">
        <f>(E191/(220*0.92))</f>
        <v>3.5573122529644268</v>
      </c>
      <c r="G191" s="113">
        <f>F191*1.2</f>
        <v>4.2687747035573116</v>
      </c>
      <c r="H191" s="115">
        <f>C191*G191</f>
        <v>6.4031620553359675E-2</v>
      </c>
      <c r="I191" s="114">
        <v>2.5</v>
      </c>
      <c r="J191" s="114">
        <f>IF(I191=95,'[1]Quant. Condutores e eletrodutos'!B$3,IF(I191=70,'[1]Quant. Condutores e eletrodutos'!B$4,IF(I191=50,'[1]Quant. Condutores e eletrodutos'!B$5,IF(I191=35,'[1]Quant. Condutores e eletrodutos'!B$6,IF(I191=25,'[1]Quant. Condutores e eletrodutos'!B$7,IF(I191=16,'[1]Quant. Condutores e eletrodutos'!B$8,IF(I191=10,'[1]Quant. Condutores e eletrodutos'!B$9,IF(I191=6,'[1]Quant. Condutores e eletrodutos'!B$10,IF(I191=4,'[1]Quant. Condutores e eletrodutos'!B$11,IF(I191=2.5,'[1]Quant. Condutores e eletrodutos'!B$12,"erro"))))))))))</f>
        <v>12.4</v>
      </c>
      <c r="K191" s="116">
        <f>C191*3000</f>
        <v>45</v>
      </c>
      <c r="L191" s="113">
        <v>220</v>
      </c>
      <c r="M191" s="113">
        <f>C191*3000</f>
        <v>45</v>
      </c>
      <c r="N191" s="117">
        <f>(H191*J191*100)/L191</f>
        <v>0.3609054976643909</v>
      </c>
      <c r="O191" s="118">
        <f>N191+O190</f>
        <v>4.109200366255898</v>
      </c>
    </row>
    <row r="192" spans="2:15" x14ac:dyDescent="0.25">
      <c r="B192" s="140"/>
      <c r="O192" s="141"/>
    </row>
    <row r="193" spans="2:15" x14ac:dyDescent="0.25">
      <c r="B193" s="102" t="s">
        <v>351</v>
      </c>
      <c r="C193" s="103">
        <v>3.7999999999999999E-2</v>
      </c>
      <c r="D193" s="104">
        <f>D196+720</f>
        <v>1440</v>
      </c>
      <c r="E193" s="105">
        <f t="shared" ref="E193:E194" si="193">D193</f>
        <v>1440</v>
      </c>
      <c r="F193" s="104">
        <f t="shared" ref="F193" si="194">(E193/(220*SQRT(3)*0.92))</f>
        <v>4.1076303736811326</v>
      </c>
      <c r="G193" s="104">
        <f>F193*1.1</f>
        <v>4.5183934110492459</v>
      </c>
      <c r="H193" s="104">
        <f t="shared" ref="H193" si="195">C193*G193</f>
        <v>0.17169894961987134</v>
      </c>
      <c r="I193" s="105">
        <v>10</v>
      </c>
      <c r="J193" s="105">
        <f>IF(I193=95,'[1]Quant. Condutores e eletrodutos'!B$3,IF(I193=70,'[1]Quant. Condutores e eletrodutos'!B$4,IF(I193=50,'[1]Quant. Condutores e eletrodutos'!B$5,IF(I193=35,'[1]Quant. Condutores e eletrodutos'!B$6,IF(I193=25,'[1]Quant. Condutores e eletrodutos'!B$7,IF(I193=16,'[1]Quant. Condutores e eletrodutos'!B$8,IF(I193=10,'[1]Quant. Condutores e eletrodutos'!B$9,IF(I193=6,'[1]Quant. Condutores e eletrodutos'!B$10,IF(I193=4,'[1]Quant. Condutores e eletrodutos'!B$11,IF(I193=2.5,'[1]Quant. Condutores e eletrodutos'!B$12,"erro"))))))))))</f>
        <v>3.17</v>
      </c>
      <c r="K193" s="107">
        <f t="shared" ref="K193" si="196">C193*3000</f>
        <v>114</v>
      </c>
      <c r="L193" s="104">
        <v>220</v>
      </c>
      <c r="M193" s="104">
        <f t="shared" ref="M193" si="197">C193*3000</f>
        <v>114</v>
      </c>
      <c r="N193" s="108">
        <f t="shared" ref="N193" si="198">(H193*J193*100)/L193</f>
        <v>0.24740257740681457</v>
      </c>
      <c r="O193" s="109">
        <f>N193+O190</f>
        <v>3.9956974459983217</v>
      </c>
    </row>
    <row r="194" spans="2:15" ht="26.4" x14ac:dyDescent="0.25">
      <c r="B194" s="111" t="s">
        <v>297</v>
      </c>
      <c r="C194" s="112">
        <v>1.4999999999999999E-2</v>
      </c>
      <c r="D194" s="113">
        <v>720</v>
      </c>
      <c r="E194" s="114">
        <f t="shared" si="193"/>
        <v>720</v>
      </c>
      <c r="F194" s="113">
        <f>(E194/(220*0.92))</f>
        <v>3.5573122529644268</v>
      </c>
      <c r="G194" s="113">
        <f>F194*1.2</f>
        <v>4.2687747035573116</v>
      </c>
      <c r="H194" s="115">
        <f>C194*G194</f>
        <v>6.4031620553359675E-2</v>
      </c>
      <c r="I194" s="114">
        <v>2.5</v>
      </c>
      <c r="J194" s="114">
        <f>IF(I194=95,'[1]Quant. Condutores e eletrodutos'!B$3,IF(I194=70,'[1]Quant. Condutores e eletrodutos'!B$4,IF(I194=50,'[1]Quant. Condutores e eletrodutos'!B$5,IF(I194=35,'[1]Quant. Condutores e eletrodutos'!B$6,IF(I194=25,'[1]Quant. Condutores e eletrodutos'!B$7,IF(I194=16,'[1]Quant. Condutores e eletrodutos'!B$8,IF(I194=10,'[1]Quant. Condutores e eletrodutos'!B$9,IF(I194=6,'[1]Quant. Condutores e eletrodutos'!B$10,IF(I194=4,'[1]Quant. Condutores e eletrodutos'!B$11,IF(I194=2.5,'[1]Quant. Condutores e eletrodutos'!B$12,"erro"))))))))))</f>
        <v>12.4</v>
      </c>
      <c r="K194" s="116">
        <f>C194*3000</f>
        <v>45</v>
      </c>
      <c r="L194" s="113">
        <v>220</v>
      </c>
      <c r="M194" s="113">
        <f>C194*3000</f>
        <v>45</v>
      </c>
      <c r="N194" s="117">
        <f>(H194*J194*100)/L194</f>
        <v>0.3609054976643909</v>
      </c>
      <c r="O194" s="118">
        <f>N194+O193</f>
        <v>4.3566029436627129</v>
      </c>
    </row>
    <row r="195" spans="2:15" x14ac:dyDescent="0.25">
      <c r="B195" s="140"/>
      <c r="D195" s="79"/>
      <c r="O195" s="141"/>
    </row>
    <row r="196" spans="2:15" x14ac:dyDescent="0.25">
      <c r="B196" s="102" t="s">
        <v>352</v>
      </c>
      <c r="C196" s="103">
        <v>3.4000000000000002E-2</v>
      </c>
      <c r="D196" s="104">
        <v>720</v>
      </c>
      <c r="E196" s="105">
        <f t="shared" ref="E196:E197" si="199">D196</f>
        <v>720</v>
      </c>
      <c r="F196" s="104">
        <f t="shared" ref="F196" si="200">(E196/(220*SQRT(3)*0.92))</f>
        <v>2.0538151868405663</v>
      </c>
      <c r="G196" s="104">
        <f>F196*1.1</f>
        <v>2.2591967055246229</v>
      </c>
      <c r="H196" s="104">
        <f t="shared" ref="H196" si="201">C196*G196</f>
        <v>7.6812687987837192E-2</v>
      </c>
      <c r="I196" s="105">
        <v>10</v>
      </c>
      <c r="J196" s="105">
        <f>IF(I196=95,'[1]Quant. Condutores e eletrodutos'!B$3,IF(I196=70,'[1]Quant. Condutores e eletrodutos'!B$4,IF(I196=50,'[1]Quant. Condutores e eletrodutos'!B$5,IF(I196=35,'[1]Quant. Condutores e eletrodutos'!B$6,IF(I196=25,'[1]Quant. Condutores e eletrodutos'!B$7,IF(I196=16,'[1]Quant. Condutores e eletrodutos'!B$8,IF(I196=10,'[1]Quant. Condutores e eletrodutos'!B$9,IF(I196=6,'[1]Quant. Condutores e eletrodutos'!B$10,IF(I196=4,'[1]Quant. Condutores e eletrodutos'!B$11,IF(I196=2.5,'[1]Quant. Condutores e eletrodutos'!B$12,"erro"))))))))))</f>
        <v>3.17</v>
      </c>
      <c r="K196" s="107">
        <f t="shared" ref="K196" si="202">C196*3000</f>
        <v>102.00000000000001</v>
      </c>
      <c r="L196" s="104">
        <v>220</v>
      </c>
      <c r="M196" s="104">
        <f t="shared" ref="M196" si="203">C196*3000</f>
        <v>102.00000000000001</v>
      </c>
      <c r="N196" s="108">
        <f t="shared" ref="N196" si="204">(H196*J196*100)/L196</f>
        <v>0.11068010041883812</v>
      </c>
      <c r="O196" s="109">
        <f>N196+O193</f>
        <v>4.1063775464171597</v>
      </c>
    </row>
    <row r="197" spans="2:15" ht="27" thickBot="1" x14ac:dyDescent="0.3">
      <c r="B197" s="142" t="s">
        <v>297</v>
      </c>
      <c r="C197" s="143">
        <v>1.4999999999999999E-2</v>
      </c>
      <c r="D197" s="144">
        <f>180*4</f>
        <v>720</v>
      </c>
      <c r="E197" s="145">
        <f t="shared" si="199"/>
        <v>720</v>
      </c>
      <c r="F197" s="144">
        <f>(E197/(220*0.92))</f>
        <v>3.5573122529644268</v>
      </c>
      <c r="G197" s="144">
        <f>F197*1.2</f>
        <v>4.2687747035573116</v>
      </c>
      <c r="H197" s="146">
        <f>C197*G197</f>
        <v>6.4031620553359675E-2</v>
      </c>
      <c r="I197" s="145">
        <v>2.5</v>
      </c>
      <c r="J197" s="145">
        <f>IF(I197=95,'[1]Quant. Condutores e eletrodutos'!B$3,IF(I197=70,'[1]Quant. Condutores e eletrodutos'!B$4,IF(I197=50,'[1]Quant. Condutores e eletrodutos'!B$5,IF(I197=35,'[1]Quant. Condutores e eletrodutos'!B$6,IF(I197=25,'[1]Quant. Condutores e eletrodutos'!B$7,IF(I197=16,'[1]Quant. Condutores e eletrodutos'!B$8,IF(I197=10,'[1]Quant. Condutores e eletrodutos'!B$9,IF(I197=6,'[1]Quant. Condutores e eletrodutos'!B$10,IF(I197=4,'[1]Quant. Condutores e eletrodutos'!B$11,IF(I197=2.5,'[1]Quant. Condutores e eletrodutos'!B$12,"erro"))))))))))</f>
        <v>12.4</v>
      </c>
      <c r="K197" s="147">
        <f>C197*3000</f>
        <v>45</v>
      </c>
      <c r="L197" s="144">
        <v>220</v>
      </c>
      <c r="M197" s="144">
        <f>C197*3000</f>
        <v>45</v>
      </c>
      <c r="N197" s="148">
        <f>(H197*J197*100)/L197</f>
        <v>0.3609054976643909</v>
      </c>
      <c r="O197" s="149">
        <f>N197+O196</f>
        <v>4.467283044081551</v>
      </c>
    </row>
  </sheetData>
  <mergeCells count="20">
    <mergeCell ref="B1:O1"/>
    <mergeCell ref="S1:T1"/>
    <mergeCell ref="B2:O2"/>
    <mergeCell ref="C5:G5"/>
    <mergeCell ref="D9:D10"/>
    <mergeCell ref="E9:E10"/>
    <mergeCell ref="F9:F10"/>
    <mergeCell ref="G9:G10"/>
    <mergeCell ref="H9:H10"/>
    <mergeCell ref="I9:I10"/>
    <mergeCell ref="B71:O71"/>
    <mergeCell ref="B72:O72"/>
    <mergeCell ref="B140:O140"/>
    <mergeCell ref="B141:O141"/>
    <mergeCell ref="J9:J10"/>
    <mergeCell ref="L9:L10"/>
    <mergeCell ref="N9:N10"/>
    <mergeCell ref="O9:O10"/>
    <mergeCell ref="B11:O11"/>
    <mergeCell ref="B12:O12"/>
  </mergeCells>
  <conditionalFormatting sqref="J13:J70">
    <cfRule type="containsText" dxfId="35" priority="75" operator="containsText" text="erro">
      <formula>NOT(ISERROR(SEARCH("erro",J13)))</formula>
    </cfRule>
    <cfRule type="cellIs" dxfId="34" priority="76" operator="equal">
      <formula>"""erro"""</formula>
    </cfRule>
  </conditionalFormatting>
  <conditionalFormatting sqref="J73:J139">
    <cfRule type="containsText" dxfId="33" priority="21" operator="containsText" text="erro">
      <formula>NOT(ISERROR(SEARCH("erro",J73)))</formula>
    </cfRule>
    <cfRule type="cellIs" dxfId="32" priority="22" operator="equal">
      <formula>"""erro"""</formula>
    </cfRule>
  </conditionalFormatting>
  <conditionalFormatting sqref="J142:J179">
    <cfRule type="containsText" dxfId="31" priority="3" operator="containsText" text="erro">
      <formula>NOT(ISERROR(SEARCH("erro",J142)))</formula>
    </cfRule>
    <cfRule type="cellIs" dxfId="30" priority="4" operator="equal">
      <formula>"""erro"""</formula>
    </cfRule>
  </conditionalFormatting>
  <conditionalFormatting sqref="J181:J182">
    <cfRule type="containsText" dxfId="29" priority="511" operator="containsText" text="erro">
      <formula>NOT(ISERROR(SEARCH("erro",J181)))</formula>
    </cfRule>
    <cfRule type="cellIs" dxfId="28" priority="512" operator="equal">
      <formula>"""erro"""</formula>
    </cfRule>
  </conditionalFormatting>
  <conditionalFormatting sqref="J184:J185">
    <cfRule type="containsText" dxfId="27" priority="501" operator="containsText" text="erro">
      <formula>NOT(ISERROR(SEARCH("erro",J184)))</formula>
    </cfRule>
    <cfRule type="cellIs" dxfId="26" priority="502" operator="equal">
      <formula>"""erro"""</formula>
    </cfRule>
  </conditionalFormatting>
  <conditionalFormatting sqref="J187:J188">
    <cfRule type="containsText" dxfId="25" priority="491" operator="containsText" text="erro">
      <formula>NOT(ISERROR(SEARCH("erro",J187)))</formula>
    </cfRule>
    <cfRule type="cellIs" dxfId="24" priority="492" operator="equal">
      <formula>"""erro"""</formula>
    </cfRule>
  </conditionalFormatting>
  <conditionalFormatting sqref="J190:J191">
    <cfRule type="containsText" dxfId="23" priority="115" operator="containsText" text="erro">
      <formula>NOT(ISERROR(SEARCH("erro",J190)))</formula>
    </cfRule>
    <cfRule type="cellIs" dxfId="22" priority="116" operator="equal">
      <formula>"""erro"""</formula>
    </cfRule>
  </conditionalFormatting>
  <conditionalFormatting sqref="J193:J194">
    <cfRule type="containsText" dxfId="21" priority="105" operator="containsText" text="erro">
      <formula>NOT(ISERROR(SEARCH("erro",J193)))</formula>
    </cfRule>
    <cfRule type="cellIs" dxfId="20" priority="106" operator="equal">
      <formula>"""erro"""</formula>
    </cfRule>
  </conditionalFormatting>
  <conditionalFormatting sqref="J196:J197">
    <cfRule type="containsText" dxfId="19" priority="95" operator="containsText" text="erro">
      <formula>NOT(ISERROR(SEARCH("erro",J196)))</formula>
    </cfRule>
    <cfRule type="cellIs" dxfId="18" priority="96" operator="equal">
      <formula>"""erro"""</formula>
    </cfRule>
  </conditionalFormatting>
  <conditionalFormatting sqref="O13:O70">
    <cfRule type="cellIs" dxfId="17" priority="73" operator="greaterThan">
      <formula>7</formula>
    </cfRule>
    <cfRule type="cellIs" dxfId="16" priority="74" operator="greaterThan">
      <formula>6</formula>
    </cfRule>
  </conditionalFormatting>
  <conditionalFormatting sqref="O73:O139">
    <cfRule type="cellIs" dxfId="15" priority="17" operator="greaterThan">
      <formula>7</formula>
    </cfRule>
    <cfRule type="cellIs" dxfId="14" priority="18" operator="greaterThan">
      <formula>6</formula>
    </cfRule>
  </conditionalFormatting>
  <conditionalFormatting sqref="O142:O179">
    <cfRule type="cellIs" dxfId="13" priority="1" operator="greaterThan">
      <formula>7</formula>
    </cfRule>
    <cfRule type="cellIs" dxfId="12" priority="2" operator="greaterThan">
      <formula>6</formula>
    </cfRule>
  </conditionalFormatting>
  <conditionalFormatting sqref="O181:O182">
    <cfRule type="cellIs" dxfId="11" priority="509" operator="greaterThan">
      <formula>7</formula>
    </cfRule>
    <cfRule type="cellIs" dxfId="10" priority="510" operator="greaterThan">
      <formula>6</formula>
    </cfRule>
  </conditionalFormatting>
  <conditionalFormatting sqref="O184:O185">
    <cfRule type="cellIs" dxfId="9" priority="499" operator="greaterThan">
      <formula>7</formula>
    </cfRule>
    <cfRule type="cellIs" dxfId="8" priority="500" operator="greaterThan">
      <formula>6</formula>
    </cfRule>
  </conditionalFormatting>
  <conditionalFormatting sqref="O187:O188">
    <cfRule type="cellIs" dxfId="7" priority="489" operator="greaterThan">
      <formula>7</formula>
    </cfRule>
    <cfRule type="cellIs" dxfId="6" priority="490" operator="greaterThan">
      <formula>6</formula>
    </cfRule>
  </conditionalFormatting>
  <conditionalFormatting sqref="O190:O191">
    <cfRule type="cellIs" dxfId="5" priority="113" operator="greaterThan">
      <formula>7</formula>
    </cfRule>
    <cfRule type="cellIs" dxfId="4" priority="114" operator="greaterThan">
      <formula>6</formula>
    </cfRule>
  </conditionalFormatting>
  <conditionalFormatting sqref="O193:O194">
    <cfRule type="cellIs" dxfId="3" priority="103" operator="greaterThan">
      <formula>7</formula>
    </cfRule>
    <cfRule type="cellIs" dxfId="2" priority="104" operator="greaterThan">
      <formula>6</formula>
    </cfRule>
  </conditionalFormatting>
  <conditionalFormatting sqref="O196:O197">
    <cfRule type="cellIs" dxfId="1" priority="93" operator="greaterThan">
      <formula>7</formula>
    </cfRule>
    <cfRule type="cellIs" dxfId="0" priority="94" operator="greaterThan">
      <formula>6</formula>
    </cfRule>
  </conditionalFormatting>
  <printOptions horizontalCentered="1" gridLines="1"/>
  <pageMargins left="1.1811023622047245" right="0.98425196850393704" top="1.1811023622047245" bottom="0.78740157480314965" header="0.51181102362204722" footer="0.51181102362204722"/>
  <pageSetup paperSize="9" scale="85" firstPageNumber="0" orientation="portrait" r:id="rId1"/>
  <headerFooter>
    <oddHeader xml:space="preserve">&amp;L&amp;G&amp;C&amp;"Times New Roman,Negrito"&amp;12ESTADO DE MATO GROSSO DO SUL
PREFEITURA MUNICIPAL DE RIO BRILHANTE&amp;"Arial,Normal"&amp;11
</oddHeader>
    <oddFooter>&amp;C&amp;"Times New Roman,Normal"R. Pref. Athayde Nogueira, 1033 - Centro, Rio Brilhante - MS, 79130-000 - Fone: 0800 100 2609&amp;R
&amp;"Times New Roman,Normal"&amp;10P. &amp;P /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3"/>
  <sheetViews>
    <sheetView showWhiteSpace="0" view="pageBreakPreview" zoomScale="70" zoomScaleNormal="100" zoomScaleSheetLayoutView="70" workbookViewId="0">
      <selection activeCell="J12" sqref="J12"/>
    </sheetView>
  </sheetViews>
  <sheetFormatPr defaultRowHeight="13.8" x14ac:dyDescent="0.25"/>
  <cols>
    <col min="1" max="1" width="10" bestFit="1" customWidth="1"/>
    <col min="2" max="2" width="60" bestFit="1" customWidth="1"/>
    <col min="3" max="3" width="30" bestFit="1" customWidth="1"/>
    <col min="4" max="4" width="5" bestFit="1" customWidth="1"/>
    <col min="5" max="5" width="10" bestFit="1" customWidth="1"/>
    <col min="6" max="6" width="20" bestFit="1" customWidth="1"/>
    <col min="7" max="7" width="13.59765625" bestFit="1" customWidth="1"/>
    <col min="8" max="8" width="10.09765625" bestFit="1" customWidth="1"/>
  </cols>
  <sheetData>
    <row r="1" spans="1:8" x14ac:dyDescent="0.25">
      <c r="A1" s="2"/>
      <c r="B1" s="3" t="s">
        <v>0</v>
      </c>
      <c r="C1" s="3" t="s">
        <v>1</v>
      </c>
      <c r="D1" s="244" t="s">
        <v>2</v>
      </c>
      <c r="E1" s="244"/>
      <c r="F1" s="244"/>
      <c r="G1" s="244" t="s">
        <v>3</v>
      </c>
      <c r="H1" s="245"/>
    </row>
    <row r="2" spans="1:8" ht="128.25" customHeight="1" x14ac:dyDescent="0.25">
      <c r="A2" s="4"/>
      <c r="B2" s="5" t="s">
        <v>4</v>
      </c>
      <c r="C2" s="6" t="s">
        <v>19</v>
      </c>
      <c r="D2" s="246" t="s">
        <v>5</v>
      </c>
      <c r="E2" s="246"/>
      <c r="F2" s="246"/>
      <c r="G2" s="247" t="s">
        <v>20</v>
      </c>
      <c r="H2" s="248"/>
    </row>
    <row r="3" spans="1:8" x14ac:dyDescent="0.25">
      <c r="A3" s="249" t="s">
        <v>6</v>
      </c>
      <c r="B3" s="250"/>
      <c r="C3" s="250"/>
      <c r="D3" s="250"/>
      <c r="E3" s="250"/>
      <c r="F3" s="250"/>
      <c r="G3" s="250"/>
      <c r="H3" s="251"/>
    </row>
    <row r="4" spans="1:8" ht="30" customHeight="1" x14ac:dyDescent="0.25">
      <c r="A4" s="20" t="s">
        <v>7</v>
      </c>
      <c r="B4" s="241" t="s">
        <v>8</v>
      </c>
      <c r="C4" s="242"/>
      <c r="D4" s="242"/>
      <c r="E4" s="242"/>
      <c r="F4" s="243"/>
      <c r="G4" s="7" t="s">
        <v>9</v>
      </c>
      <c r="H4" s="8" t="s">
        <v>10</v>
      </c>
    </row>
    <row r="5" spans="1:8" ht="24" customHeight="1" x14ac:dyDescent="0.25">
      <c r="A5" s="9" t="s">
        <v>11</v>
      </c>
      <c r="B5" s="10" t="s">
        <v>12</v>
      </c>
      <c r="C5" s="252"/>
      <c r="D5" s="253"/>
      <c r="E5" s="253"/>
      <c r="F5" s="254"/>
      <c r="G5" s="11">
        <v>51223.360000000001</v>
      </c>
      <c r="H5" s="12">
        <v>4.2305899891777674E-2</v>
      </c>
    </row>
    <row r="6" spans="1:8" ht="26.1" customHeight="1" x14ac:dyDescent="0.25">
      <c r="A6" s="9" t="s">
        <v>13</v>
      </c>
      <c r="B6" s="10" t="s">
        <v>14</v>
      </c>
      <c r="C6" s="252"/>
      <c r="D6" s="253"/>
      <c r="E6" s="253"/>
      <c r="F6" s="254"/>
      <c r="G6" s="11">
        <v>31896.3</v>
      </c>
      <c r="H6" s="12">
        <v>2.6343482245563512E-2</v>
      </c>
    </row>
    <row r="7" spans="1:8" ht="24" customHeight="1" x14ac:dyDescent="0.25">
      <c r="A7" s="9" t="s">
        <v>15</v>
      </c>
      <c r="B7" s="10" t="s">
        <v>21</v>
      </c>
      <c r="C7" s="252"/>
      <c r="D7" s="253"/>
      <c r="E7" s="253"/>
      <c r="F7" s="254"/>
      <c r="G7" s="11">
        <v>1127665.6000000001</v>
      </c>
      <c r="H7" s="12">
        <v>0.93135061786265882</v>
      </c>
    </row>
    <row r="8" spans="1:8" x14ac:dyDescent="0.25">
      <c r="A8" s="13"/>
      <c r="B8" s="14"/>
      <c r="C8" s="14"/>
      <c r="D8" s="14"/>
      <c r="E8" s="14"/>
      <c r="F8" s="14"/>
      <c r="G8" s="14"/>
      <c r="H8" s="15"/>
    </row>
    <row r="9" spans="1:8" x14ac:dyDescent="0.25">
      <c r="A9" s="21"/>
      <c r="B9" s="16"/>
      <c r="C9" s="17"/>
      <c r="D9" s="246" t="s">
        <v>16</v>
      </c>
      <c r="E9" s="255"/>
      <c r="F9" s="256">
        <v>967383.45</v>
      </c>
      <c r="G9" s="255"/>
      <c r="H9" s="257"/>
    </row>
    <row r="10" spans="1:8" x14ac:dyDescent="0.25">
      <c r="A10" s="21"/>
      <c r="B10" s="16"/>
      <c r="C10" s="17"/>
      <c r="D10" s="246" t="s">
        <v>17</v>
      </c>
      <c r="E10" s="255"/>
      <c r="F10" s="256">
        <v>243401.81</v>
      </c>
      <c r="G10" s="255"/>
      <c r="H10" s="257"/>
    </row>
    <row r="11" spans="1:8" ht="14.4" thickBot="1" x14ac:dyDescent="0.3">
      <c r="A11" s="22"/>
      <c r="B11" s="18"/>
      <c r="C11" s="19"/>
      <c r="D11" s="258" t="s">
        <v>18</v>
      </c>
      <c r="E11" s="259"/>
      <c r="F11" s="325">
        <v>1210785.26</v>
      </c>
      <c r="G11" s="326"/>
      <c r="H11" s="327"/>
    </row>
    <row r="12" spans="1:8" ht="60" customHeight="1" x14ac:dyDescent="0.25">
      <c r="A12" s="1"/>
      <c r="B12" s="1"/>
      <c r="C12" s="1"/>
      <c r="D12" s="1"/>
      <c r="E12" s="1"/>
      <c r="F12" s="1"/>
      <c r="G12" s="1"/>
      <c r="H12" s="1"/>
    </row>
    <row r="13" spans="1:8" ht="37.799999999999997" customHeight="1" x14ac:dyDescent="0.25">
      <c r="A13" s="260" t="s">
        <v>876</v>
      </c>
      <c r="B13" s="250"/>
      <c r="C13" s="250"/>
      <c r="D13" s="250"/>
      <c r="E13" s="250"/>
      <c r="F13" s="250"/>
      <c r="G13" s="250"/>
      <c r="H13" s="250"/>
    </row>
  </sheetData>
  <mergeCells count="16">
    <mergeCell ref="A13:H13"/>
    <mergeCell ref="C5:F5"/>
    <mergeCell ref="C6:F6"/>
    <mergeCell ref="C7:F7"/>
    <mergeCell ref="D10:E10"/>
    <mergeCell ref="F10:H10"/>
    <mergeCell ref="D11:E11"/>
    <mergeCell ref="F11:H11"/>
    <mergeCell ref="D9:E9"/>
    <mergeCell ref="F9:H9"/>
    <mergeCell ref="B4:F4"/>
    <mergeCell ref="D1:F1"/>
    <mergeCell ref="G1:H1"/>
    <mergeCell ref="D2:F2"/>
    <mergeCell ref="G2:H2"/>
    <mergeCell ref="A3:H3"/>
  </mergeCells>
  <printOptions horizontalCentered="1" verticalCentered="1"/>
  <pageMargins left="0.51181102362204722" right="0.51181102362204722" top="0.98425196850393704" bottom="0.98425196850393704" header="0.51181102362204722" footer="0.51181102362204722"/>
  <pageSetup paperSize="9" scale="78" fitToHeight="0" orientation="landscape" r:id="rId1"/>
  <headerFooter>
    <oddHeader xml:space="preserve">&amp;L&amp;G&amp;C&amp;"Times New Roman,Negrito"&amp;12ESTADO DE MATO GROSSO DO SUL
PREFEITURA MUNICIPAL DE RIO BRILHANTE </oddHeader>
    <oddFooter>&amp;L &amp;C&amp;"Times New Roman,Normal"R. Pref. Athayde Nogueira, 1033 - Centro, Rio Brilhante - MS, 79130-000 - Fone: 0800 100 2609&amp;"Arial,Normal" &amp;R&amp;"Times New Roman,Normal"&amp;10
P. &amp;P /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6405B-0B2D-489C-8737-4B95C50FC05F}">
  <dimension ref="A1:J76"/>
  <sheetViews>
    <sheetView showWhiteSpace="0" workbookViewId="0">
      <selection activeCell="A77" sqref="A77"/>
    </sheetView>
  </sheetViews>
  <sheetFormatPr defaultColWidth="9" defaultRowHeight="13.8" x14ac:dyDescent="0.25"/>
  <cols>
    <col min="1" max="2" width="10" bestFit="1" customWidth="1"/>
    <col min="3" max="3" width="18.3984375" bestFit="1" customWidth="1"/>
    <col min="4" max="4" width="60" bestFit="1" customWidth="1"/>
    <col min="5" max="5" width="8" bestFit="1" customWidth="1"/>
    <col min="6" max="10" width="13" bestFit="1" customWidth="1"/>
  </cols>
  <sheetData>
    <row r="1" spans="1:10" ht="15" customHeight="1" x14ac:dyDescent="0.25">
      <c r="A1" s="23"/>
      <c r="B1" s="24"/>
      <c r="C1" s="24"/>
      <c r="D1" s="24" t="s">
        <v>0</v>
      </c>
      <c r="E1" s="271" t="s">
        <v>1</v>
      </c>
      <c r="F1" s="271"/>
      <c r="G1" s="25"/>
      <c r="H1" s="26" t="s">
        <v>2</v>
      </c>
      <c r="I1" s="26" t="s">
        <v>3</v>
      </c>
      <c r="J1" s="27"/>
    </row>
    <row r="2" spans="1:10" ht="80.25" customHeight="1" x14ac:dyDescent="0.25">
      <c r="A2" s="28"/>
      <c r="B2" s="29"/>
      <c r="C2" s="29"/>
      <c r="D2" s="30" t="s">
        <v>4</v>
      </c>
      <c r="E2" s="263" t="s">
        <v>19</v>
      </c>
      <c r="F2" s="263"/>
      <c r="G2" s="263"/>
      <c r="H2" s="31" t="s">
        <v>5</v>
      </c>
      <c r="I2" s="31" t="s">
        <v>20</v>
      </c>
      <c r="J2" s="32"/>
    </row>
    <row r="3" spans="1:10" x14ac:dyDescent="0.25">
      <c r="A3" s="272" t="s">
        <v>22</v>
      </c>
      <c r="B3" s="250"/>
      <c r="C3" s="250"/>
      <c r="D3" s="250"/>
      <c r="E3" s="250"/>
      <c r="F3" s="250"/>
      <c r="G3" s="250"/>
      <c r="H3" s="250"/>
      <c r="I3" s="250"/>
      <c r="J3" s="251"/>
    </row>
    <row r="4" spans="1:10" ht="27.6" x14ac:dyDescent="0.25">
      <c r="A4" s="33" t="s">
        <v>7</v>
      </c>
      <c r="B4" s="34" t="s">
        <v>23</v>
      </c>
      <c r="C4" s="35" t="s">
        <v>24</v>
      </c>
      <c r="D4" s="35" t="s">
        <v>8</v>
      </c>
      <c r="E4" s="36" t="s">
        <v>25</v>
      </c>
      <c r="F4" s="34" t="s">
        <v>26</v>
      </c>
      <c r="G4" s="34" t="s">
        <v>27</v>
      </c>
      <c r="H4" s="34" t="s">
        <v>28</v>
      </c>
      <c r="I4" s="34" t="s">
        <v>9</v>
      </c>
      <c r="J4" s="37" t="s">
        <v>10</v>
      </c>
    </row>
    <row r="5" spans="1:10" ht="24" customHeight="1" x14ac:dyDescent="0.25">
      <c r="A5" s="38" t="s">
        <v>11</v>
      </c>
      <c r="B5" s="39" t="s">
        <v>29</v>
      </c>
      <c r="C5" s="39"/>
      <c r="D5" s="39" t="s">
        <v>12</v>
      </c>
      <c r="E5" s="40"/>
      <c r="F5" s="41">
        <v>1</v>
      </c>
      <c r="G5" s="41" t="s">
        <v>30</v>
      </c>
      <c r="H5" s="42">
        <v>51223.360000000001</v>
      </c>
      <c r="I5" s="42">
        <v>51223.360000000001</v>
      </c>
      <c r="J5" s="43">
        <v>4.2305899891777674E-2</v>
      </c>
    </row>
    <row r="6" spans="1:10" ht="26.1" customHeight="1" x14ac:dyDescent="0.25">
      <c r="A6" s="44" t="s">
        <v>31</v>
      </c>
      <c r="B6" s="45" t="s">
        <v>32</v>
      </c>
      <c r="C6" s="45" t="s">
        <v>33</v>
      </c>
      <c r="D6" s="45" t="s">
        <v>34</v>
      </c>
      <c r="E6" s="46" t="s">
        <v>35</v>
      </c>
      <c r="F6" s="47">
        <v>4</v>
      </c>
      <c r="G6" s="48">
        <v>5298.8</v>
      </c>
      <c r="H6" s="48">
        <v>6633.03</v>
      </c>
      <c r="I6" s="48">
        <v>26532.12</v>
      </c>
      <c r="J6" s="49">
        <v>2.1913150809252501E-2</v>
      </c>
    </row>
    <row r="7" spans="1:10" ht="26.1" customHeight="1" x14ac:dyDescent="0.25">
      <c r="A7" s="44" t="s">
        <v>36</v>
      </c>
      <c r="B7" s="45" t="s">
        <v>37</v>
      </c>
      <c r="C7" s="45" t="s">
        <v>38</v>
      </c>
      <c r="D7" s="45" t="s">
        <v>39</v>
      </c>
      <c r="E7" s="46" t="s">
        <v>40</v>
      </c>
      <c r="F7" s="47">
        <v>128</v>
      </c>
      <c r="G7" s="48">
        <v>132.66999999999999</v>
      </c>
      <c r="H7" s="48">
        <v>166.07</v>
      </c>
      <c r="I7" s="48">
        <v>21256.959999999999</v>
      </c>
      <c r="J7" s="49">
        <v>1.755634190657392E-2</v>
      </c>
    </row>
    <row r="8" spans="1:10" ht="39" customHeight="1" x14ac:dyDescent="0.25">
      <c r="A8" s="44" t="s">
        <v>41</v>
      </c>
      <c r="B8" s="45" t="s">
        <v>42</v>
      </c>
      <c r="C8" s="45" t="s">
        <v>33</v>
      </c>
      <c r="D8" s="45" t="s">
        <v>43</v>
      </c>
      <c r="E8" s="46" t="s">
        <v>44</v>
      </c>
      <c r="F8" s="47">
        <v>6</v>
      </c>
      <c r="G8" s="48">
        <v>457.25</v>
      </c>
      <c r="H8" s="48">
        <v>572.38</v>
      </c>
      <c r="I8" s="48">
        <v>3434.28</v>
      </c>
      <c r="J8" s="49">
        <v>2.8364071759512501E-3</v>
      </c>
    </row>
    <row r="9" spans="1:10" ht="26.1" customHeight="1" x14ac:dyDescent="0.25">
      <c r="A9" s="38" t="s">
        <v>13</v>
      </c>
      <c r="B9" s="39" t="s">
        <v>29</v>
      </c>
      <c r="C9" s="39"/>
      <c r="D9" s="39" t="s">
        <v>14</v>
      </c>
      <c r="E9" s="40"/>
      <c r="F9" s="41">
        <v>1</v>
      </c>
      <c r="G9" s="41" t="s">
        <v>30</v>
      </c>
      <c r="H9" s="42">
        <v>31896.3</v>
      </c>
      <c r="I9" s="42">
        <v>31896.3</v>
      </c>
      <c r="J9" s="43">
        <v>2.6343482245563512E-2</v>
      </c>
    </row>
    <row r="10" spans="1:10" ht="65.099999999999994" customHeight="1" x14ac:dyDescent="0.25">
      <c r="A10" s="44" t="s">
        <v>45</v>
      </c>
      <c r="B10" s="45" t="s">
        <v>46</v>
      </c>
      <c r="C10" s="45" t="s">
        <v>33</v>
      </c>
      <c r="D10" s="45" t="s">
        <v>47</v>
      </c>
      <c r="E10" s="46" t="s">
        <v>48</v>
      </c>
      <c r="F10" s="47">
        <v>6</v>
      </c>
      <c r="G10" s="48">
        <v>274.89</v>
      </c>
      <c r="H10" s="48">
        <v>344.1</v>
      </c>
      <c r="I10" s="48">
        <v>2064.6</v>
      </c>
      <c r="J10" s="49">
        <v>1.7051743758426659E-3</v>
      </c>
    </row>
    <row r="11" spans="1:10" ht="26.1" customHeight="1" x14ac:dyDescent="0.25">
      <c r="A11" s="44" t="s">
        <v>49</v>
      </c>
      <c r="B11" s="45" t="s">
        <v>50</v>
      </c>
      <c r="C11" s="45" t="s">
        <v>51</v>
      </c>
      <c r="D11" s="45" t="s">
        <v>52</v>
      </c>
      <c r="E11" s="46" t="s">
        <v>53</v>
      </c>
      <c r="F11" s="47">
        <v>12391.47126</v>
      </c>
      <c r="G11" s="48">
        <v>0.71</v>
      </c>
      <c r="H11" s="48">
        <v>0.88</v>
      </c>
      <c r="I11" s="48">
        <v>10904.49</v>
      </c>
      <c r="J11" s="49">
        <v>9.0061304512412052E-3</v>
      </c>
    </row>
    <row r="12" spans="1:10" ht="24" customHeight="1" x14ac:dyDescent="0.25">
      <c r="A12" s="44" t="s">
        <v>54</v>
      </c>
      <c r="B12" s="45" t="s">
        <v>55</v>
      </c>
      <c r="C12" s="45" t="s">
        <v>51</v>
      </c>
      <c r="D12" s="45" t="s">
        <v>56</v>
      </c>
      <c r="E12" s="46" t="s">
        <v>57</v>
      </c>
      <c r="F12" s="47">
        <v>43.2</v>
      </c>
      <c r="G12" s="48">
        <v>350</v>
      </c>
      <c r="H12" s="48">
        <v>438.13</v>
      </c>
      <c r="I12" s="48">
        <v>18927.21</v>
      </c>
      <c r="J12" s="49">
        <v>1.563217741847964E-2</v>
      </c>
    </row>
    <row r="13" spans="1:10" ht="24" customHeight="1" x14ac:dyDescent="0.25">
      <c r="A13" s="38" t="s">
        <v>15</v>
      </c>
      <c r="B13" s="39" t="s">
        <v>29</v>
      </c>
      <c r="C13" s="39"/>
      <c r="D13" s="39" t="s">
        <v>21</v>
      </c>
      <c r="E13" s="40"/>
      <c r="F13" s="41">
        <v>1</v>
      </c>
      <c r="G13" s="41" t="s">
        <v>30</v>
      </c>
      <c r="H13" s="42">
        <v>1127665.6000000001</v>
      </c>
      <c r="I13" s="42">
        <v>1127665.6000000001</v>
      </c>
      <c r="J13" s="43">
        <v>0.93135061786265882</v>
      </c>
    </row>
    <row r="14" spans="1:10" ht="24" customHeight="1" x14ac:dyDescent="0.25">
      <c r="A14" s="38" t="s">
        <v>58</v>
      </c>
      <c r="B14" s="39" t="s">
        <v>29</v>
      </c>
      <c r="C14" s="39"/>
      <c r="D14" s="39" t="s">
        <v>59</v>
      </c>
      <c r="E14" s="40"/>
      <c r="F14" s="41">
        <v>1</v>
      </c>
      <c r="G14" s="41" t="s">
        <v>30</v>
      </c>
      <c r="H14" s="42">
        <v>1127665.6000000001</v>
      </c>
      <c r="I14" s="42">
        <v>1127665.6000000001</v>
      </c>
      <c r="J14" s="43">
        <v>0.93135061786265882</v>
      </c>
    </row>
    <row r="15" spans="1:10" ht="24" customHeight="1" x14ac:dyDescent="0.25">
      <c r="A15" s="38" t="s">
        <v>60</v>
      </c>
      <c r="B15" s="39" t="s">
        <v>29</v>
      </c>
      <c r="C15" s="39"/>
      <c r="D15" s="39" t="s">
        <v>61</v>
      </c>
      <c r="E15" s="40"/>
      <c r="F15" s="41">
        <v>1</v>
      </c>
      <c r="G15" s="41" t="s">
        <v>30</v>
      </c>
      <c r="H15" s="42">
        <v>424105.2</v>
      </c>
      <c r="I15" s="42">
        <v>424105.2</v>
      </c>
      <c r="J15" s="43">
        <v>0.35027284689607141</v>
      </c>
    </row>
    <row r="16" spans="1:10" ht="39" customHeight="1" x14ac:dyDescent="0.25">
      <c r="A16" s="44" t="s">
        <v>62</v>
      </c>
      <c r="B16" s="45" t="s">
        <v>63</v>
      </c>
      <c r="C16" s="45" t="s">
        <v>64</v>
      </c>
      <c r="D16" s="45" t="s">
        <v>65</v>
      </c>
      <c r="E16" s="46" t="s">
        <v>66</v>
      </c>
      <c r="F16" s="47">
        <v>54</v>
      </c>
      <c r="G16" s="48">
        <v>221.8</v>
      </c>
      <c r="H16" s="48">
        <v>277.64</v>
      </c>
      <c r="I16" s="48">
        <v>14992.56</v>
      </c>
      <c r="J16" s="49">
        <v>1.2382509512875966E-2</v>
      </c>
    </row>
    <row r="17" spans="1:10" ht="65.099999999999994" customHeight="1" x14ac:dyDescent="0.25">
      <c r="A17" s="44" t="s">
        <v>67</v>
      </c>
      <c r="B17" s="45" t="s">
        <v>68</v>
      </c>
      <c r="C17" s="45" t="s">
        <v>69</v>
      </c>
      <c r="D17" s="45" t="s">
        <v>70</v>
      </c>
      <c r="E17" s="46" t="s">
        <v>71</v>
      </c>
      <c r="F17" s="47">
        <v>216</v>
      </c>
      <c r="G17" s="48">
        <v>1513.06</v>
      </c>
      <c r="H17" s="48">
        <v>1894.04</v>
      </c>
      <c r="I17" s="48">
        <v>409112.64</v>
      </c>
      <c r="J17" s="49">
        <v>0.3378903373831954</v>
      </c>
    </row>
    <row r="18" spans="1:10" ht="24" customHeight="1" x14ac:dyDescent="0.25">
      <c r="A18" s="38" t="s">
        <v>72</v>
      </c>
      <c r="B18" s="39" t="s">
        <v>29</v>
      </c>
      <c r="C18" s="39"/>
      <c r="D18" s="39" t="s">
        <v>73</v>
      </c>
      <c r="E18" s="40"/>
      <c r="F18" s="41">
        <v>1</v>
      </c>
      <c r="G18" s="41" t="s">
        <v>30</v>
      </c>
      <c r="H18" s="42">
        <v>302355.71999999997</v>
      </c>
      <c r="I18" s="42">
        <v>302355.71999999997</v>
      </c>
      <c r="J18" s="43">
        <v>0.24971869908624425</v>
      </c>
    </row>
    <row r="19" spans="1:10" ht="26.1" customHeight="1" x14ac:dyDescent="0.25">
      <c r="A19" s="44" t="s">
        <v>74</v>
      </c>
      <c r="B19" s="45" t="s">
        <v>75</v>
      </c>
      <c r="C19" s="45" t="s">
        <v>64</v>
      </c>
      <c r="D19" s="45" t="s">
        <v>76</v>
      </c>
      <c r="E19" s="46" t="s">
        <v>66</v>
      </c>
      <c r="F19" s="47">
        <v>54</v>
      </c>
      <c r="G19" s="48">
        <v>4472.91</v>
      </c>
      <c r="H19" s="48">
        <v>5599.18</v>
      </c>
      <c r="I19" s="48">
        <v>302355.71999999997</v>
      </c>
      <c r="J19" s="49">
        <v>0.24971869908624425</v>
      </c>
    </row>
    <row r="20" spans="1:10" ht="24" customHeight="1" x14ac:dyDescent="0.25">
      <c r="A20" s="38" t="s">
        <v>77</v>
      </c>
      <c r="B20" s="39" t="s">
        <v>29</v>
      </c>
      <c r="C20" s="39"/>
      <c r="D20" s="39" t="s">
        <v>78</v>
      </c>
      <c r="E20" s="40"/>
      <c r="F20" s="41">
        <v>1</v>
      </c>
      <c r="G20" s="41" t="s">
        <v>30</v>
      </c>
      <c r="H20" s="42">
        <v>263626.89</v>
      </c>
      <c r="I20" s="42">
        <v>263626.89</v>
      </c>
      <c r="J20" s="43">
        <v>0.21773216003637177</v>
      </c>
    </row>
    <row r="21" spans="1:10" ht="26.1" customHeight="1" x14ac:dyDescent="0.25">
      <c r="A21" s="44" t="s">
        <v>79</v>
      </c>
      <c r="B21" s="45" t="s">
        <v>80</v>
      </c>
      <c r="C21" s="45" t="s">
        <v>64</v>
      </c>
      <c r="D21" s="45" t="s">
        <v>81</v>
      </c>
      <c r="E21" s="46" t="s">
        <v>82</v>
      </c>
      <c r="F21" s="47">
        <v>15</v>
      </c>
      <c r="G21" s="48">
        <v>31.92</v>
      </c>
      <c r="H21" s="48">
        <v>39.950000000000003</v>
      </c>
      <c r="I21" s="48">
        <v>599.25</v>
      </c>
      <c r="J21" s="49">
        <v>4.9492673870179095E-4</v>
      </c>
    </row>
    <row r="22" spans="1:10" ht="26.1" customHeight="1" x14ac:dyDescent="0.25">
      <c r="A22" s="44" t="s">
        <v>83</v>
      </c>
      <c r="B22" s="45" t="s">
        <v>84</v>
      </c>
      <c r="C22" s="45" t="s">
        <v>64</v>
      </c>
      <c r="D22" s="45" t="s">
        <v>85</v>
      </c>
      <c r="E22" s="46" t="s">
        <v>82</v>
      </c>
      <c r="F22" s="47">
        <v>27</v>
      </c>
      <c r="G22" s="48">
        <v>38.07</v>
      </c>
      <c r="H22" s="48">
        <v>47.65</v>
      </c>
      <c r="I22" s="48">
        <v>1286.55</v>
      </c>
      <c r="J22" s="49">
        <v>1.0625748780588888E-3</v>
      </c>
    </row>
    <row r="23" spans="1:10" ht="26.1" customHeight="1" x14ac:dyDescent="0.25">
      <c r="A23" s="44" t="s">
        <v>86</v>
      </c>
      <c r="B23" s="45" t="s">
        <v>87</v>
      </c>
      <c r="C23" s="45" t="s">
        <v>64</v>
      </c>
      <c r="D23" s="45" t="s">
        <v>88</v>
      </c>
      <c r="E23" s="46" t="s">
        <v>82</v>
      </c>
      <c r="F23" s="47">
        <v>23</v>
      </c>
      <c r="G23" s="48">
        <v>32.72</v>
      </c>
      <c r="H23" s="48">
        <v>40.950000000000003</v>
      </c>
      <c r="I23" s="48">
        <v>941.85</v>
      </c>
      <c r="J23" s="49">
        <v>7.7788360258036174E-4</v>
      </c>
    </row>
    <row r="24" spans="1:10" ht="39" customHeight="1" x14ac:dyDescent="0.25">
      <c r="A24" s="44" t="s">
        <v>89</v>
      </c>
      <c r="B24" s="45" t="s">
        <v>90</v>
      </c>
      <c r="C24" s="45" t="s">
        <v>33</v>
      </c>
      <c r="D24" s="45" t="s">
        <v>91</v>
      </c>
      <c r="E24" s="46" t="s">
        <v>82</v>
      </c>
      <c r="F24" s="47">
        <v>1701</v>
      </c>
      <c r="G24" s="48">
        <v>4.4400000000000004</v>
      </c>
      <c r="H24" s="48">
        <v>5.55</v>
      </c>
      <c r="I24" s="48">
        <v>9440.5499999999993</v>
      </c>
      <c r="J24" s="49">
        <v>7.7970473476031577E-3</v>
      </c>
    </row>
    <row r="25" spans="1:10" ht="39" customHeight="1" x14ac:dyDescent="0.25">
      <c r="A25" s="44" t="s">
        <v>92</v>
      </c>
      <c r="B25" s="45" t="s">
        <v>90</v>
      </c>
      <c r="C25" s="45" t="s">
        <v>33</v>
      </c>
      <c r="D25" s="45" t="s">
        <v>93</v>
      </c>
      <c r="E25" s="46" t="s">
        <v>82</v>
      </c>
      <c r="F25" s="47">
        <v>850.5</v>
      </c>
      <c r="G25" s="48">
        <v>4.4400000000000004</v>
      </c>
      <c r="H25" s="48">
        <v>5.55</v>
      </c>
      <c r="I25" s="48">
        <v>4720.2700000000004</v>
      </c>
      <c r="J25" s="49">
        <v>3.8985195442501506E-3</v>
      </c>
    </row>
    <row r="26" spans="1:10" ht="39" customHeight="1" x14ac:dyDescent="0.25">
      <c r="A26" s="44" t="s">
        <v>94</v>
      </c>
      <c r="B26" s="45" t="s">
        <v>95</v>
      </c>
      <c r="C26" s="45" t="s">
        <v>33</v>
      </c>
      <c r="D26" s="45" t="s">
        <v>96</v>
      </c>
      <c r="E26" s="46" t="s">
        <v>82</v>
      </c>
      <c r="F26" s="47">
        <v>81.900000000000006</v>
      </c>
      <c r="G26" s="48">
        <v>10.38</v>
      </c>
      <c r="H26" s="48">
        <v>12.99</v>
      </c>
      <c r="I26" s="48">
        <v>1063.8800000000001</v>
      </c>
      <c r="J26" s="49">
        <v>8.7866943474353165E-4</v>
      </c>
    </row>
    <row r="27" spans="1:10" ht="39" customHeight="1" x14ac:dyDescent="0.25">
      <c r="A27" s="44" t="s">
        <v>97</v>
      </c>
      <c r="B27" s="45" t="s">
        <v>98</v>
      </c>
      <c r="C27" s="45" t="s">
        <v>33</v>
      </c>
      <c r="D27" s="45" t="s">
        <v>99</v>
      </c>
      <c r="E27" s="46" t="s">
        <v>82</v>
      </c>
      <c r="F27" s="47">
        <v>1789.2</v>
      </c>
      <c r="G27" s="48">
        <v>16.62</v>
      </c>
      <c r="H27" s="48">
        <v>20.8</v>
      </c>
      <c r="I27" s="48">
        <v>37215.360000000001</v>
      </c>
      <c r="J27" s="49">
        <v>3.0736548609784035E-2</v>
      </c>
    </row>
    <row r="28" spans="1:10" ht="39" customHeight="1" x14ac:dyDescent="0.25">
      <c r="A28" s="44" t="s">
        <v>100</v>
      </c>
      <c r="B28" s="45" t="s">
        <v>98</v>
      </c>
      <c r="C28" s="45" t="s">
        <v>33</v>
      </c>
      <c r="D28" s="45" t="s">
        <v>101</v>
      </c>
      <c r="E28" s="46" t="s">
        <v>82</v>
      </c>
      <c r="F28" s="47">
        <v>12</v>
      </c>
      <c r="G28" s="48">
        <v>16.62</v>
      </c>
      <c r="H28" s="48">
        <v>20.8</v>
      </c>
      <c r="I28" s="48">
        <v>249.6</v>
      </c>
      <c r="J28" s="49">
        <v>2.0614720730908139E-4</v>
      </c>
    </row>
    <row r="29" spans="1:10" ht="39" customHeight="1" x14ac:dyDescent="0.25">
      <c r="A29" s="44" t="s">
        <v>102</v>
      </c>
      <c r="B29" s="45" t="s">
        <v>103</v>
      </c>
      <c r="C29" s="45" t="s">
        <v>33</v>
      </c>
      <c r="D29" s="45" t="s">
        <v>104</v>
      </c>
      <c r="E29" s="46" t="s">
        <v>82</v>
      </c>
      <c r="F29" s="47">
        <v>963.9</v>
      </c>
      <c r="G29" s="48">
        <v>26.07</v>
      </c>
      <c r="H29" s="48">
        <v>32.630000000000003</v>
      </c>
      <c r="I29" s="48">
        <v>31452.05</v>
      </c>
      <c r="J29" s="49">
        <v>2.5976571601144204E-2</v>
      </c>
    </row>
    <row r="30" spans="1:10" ht="51.9" customHeight="1" x14ac:dyDescent="0.25">
      <c r="A30" s="44" t="s">
        <v>105</v>
      </c>
      <c r="B30" s="45" t="s">
        <v>106</v>
      </c>
      <c r="C30" s="45" t="s">
        <v>33</v>
      </c>
      <c r="D30" s="45" t="s">
        <v>107</v>
      </c>
      <c r="E30" s="46" t="s">
        <v>82</v>
      </c>
      <c r="F30" s="47">
        <v>875.7</v>
      </c>
      <c r="G30" s="48">
        <v>28.61</v>
      </c>
      <c r="H30" s="48">
        <v>35.81</v>
      </c>
      <c r="I30" s="48">
        <v>31358.81</v>
      </c>
      <c r="J30" s="49">
        <v>2.5899563726106148E-2</v>
      </c>
    </row>
    <row r="31" spans="1:10" ht="51.9" customHeight="1" x14ac:dyDescent="0.25">
      <c r="A31" s="44" t="s">
        <v>108</v>
      </c>
      <c r="B31" s="45" t="s">
        <v>109</v>
      </c>
      <c r="C31" s="45" t="s">
        <v>33</v>
      </c>
      <c r="D31" s="45" t="s">
        <v>110</v>
      </c>
      <c r="E31" s="46" t="s">
        <v>82</v>
      </c>
      <c r="F31" s="47">
        <v>1685.25</v>
      </c>
      <c r="G31" s="48">
        <v>39.590000000000003</v>
      </c>
      <c r="H31" s="48">
        <v>49.55</v>
      </c>
      <c r="I31" s="48">
        <v>83504.13</v>
      </c>
      <c r="J31" s="49">
        <v>6.8966919864881737E-2</v>
      </c>
    </row>
    <row r="32" spans="1:10" ht="51.9" customHeight="1" x14ac:dyDescent="0.25">
      <c r="A32" s="44" t="s">
        <v>111</v>
      </c>
      <c r="B32" s="45" t="s">
        <v>112</v>
      </c>
      <c r="C32" s="45" t="s">
        <v>33</v>
      </c>
      <c r="D32" s="45" t="s">
        <v>113</v>
      </c>
      <c r="E32" s="46" t="s">
        <v>82</v>
      </c>
      <c r="F32" s="47">
        <v>820.08</v>
      </c>
      <c r="G32" s="48">
        <v>9.6</v>
      </c>
      <c r="H32" s="48">
        <v>12.01</v>
      </c>
      <c r="I32" s="48">
        <v>9849.16</v>
      </c>
      <c r="J32" s="49">
        <v>8.1345225494403525E-3</v>
      </c>
    </row>
    <row r="33" spans="1:10" ht="39" customHeight="1" x14ac:dyDescent="0.25">
      <c r="A33" s="44" t="s">
        <v>114</v>
      </c>
      <c r="B33" s="45" t="s">
        <v>115</v>
      </c>
      <c r="C33" s="45" t="s">
        <v>33</v>
      </c>
      <c r="D33" s="45" t="s">
        <v>116</v>
      </c>
      <c r="E33" s="46" t="s">
        <v>82</v>
      </c>
      <c r="F33" s="47">
        <v>1435.2</v>
      </c>
      <c r="G33" s="48">
        <v>23.41</v>
      </c>
      <c r="H33" s="48">
        <v>29.3</v>
      </c>
      <c r="I33" s="48">
        <v>42051.360000000001</v>
      </c>
      <c r="J33" s="49">
        <v>3.4730650751397488E-2</v>
      </c>
    </row>
    <row r="34" spans="1:10" ht="51.9" customHeight="1" x14ac:dyDescent="0.25">
      <c r="A34" s="44" t="s">
        <v>117</v>
      </c>
      <c r="B34" s="45" t="s">
        <v>118</v>
      </c>
      <c r="C34" s="45" t="s">
        <v>33</v>
      </c>
      <c r="D34" s="45" t="s">
        <v>119</v>
      </c>
      <c r="E34" s="46" t="s">
        <v>82</v>
      </c>
      <c r="F34" s="47">
        <v>54</v>
      </c>
      <c r="G34" s="48">
        <v>8.41</v>
      </c>
      <c r="H34" s="48">
        <v>10.52</v>
      </c>
      <c r="I34" s="48">
        <v>568.08000000000004</v>
      </c>
      <c r="J34" s="49">
        <v>4.6918311509672655E-4</v>
      </c>
    </row>
    <row r="35" spans="1:10" ht="51.9" customHeight="1" x14ac:dyDescent="0.25">
      <c r="A35" s="44" t="s">
        <v>120</v>
      </c>
      <c r="B35" s="45" t="s">
        <v>121</v>
      </c>
      <c r="C35" s="45" t="s">
        <v>33</v>
      </c>
      <c r="D35" s="45" t="s">
        <v>122</v>
      </c>
      <c r="E35" s="46" t="s">
        <v>82</v>
      </c>
      <c r="F35" s="47">
        <v>47</v>
      </c>
      <c r="G35" s="48">
        <v>59.31</v>
      </c>
      <c r="H35" s="48">
        <v>74.239999999999995</v>
      </c>
      <c r="I35" s="48">
        <v>3489.28</v>
      </c>
      <c r="J35" s="49">
        <v>2.881832241664389E-3</v>
      </c>
    </row>
    <row r="36" spans="1:10" ht="51.9" customHeight="1" x14ac:dyDescent="0.25">
      <c r="A36" s="44" t="s">
        <v>123</v>
      </c>
      <c r="B36" s="45" t="s">
        <v>124</v>
      </c>
      <c r="C36" s="45" t="s">
        <v>33</v>
      </c>
      <c r="D36" s="45" t="s">
        <v>125</v>
      </c>
      <c r="E36" s="46" t="s">
        <v>82</v>
      </c>
      <c r="F36" s="47">
        <v>69</v>
      </c>
      <c r="G36" s="48">
        <v>67.58</v>
      </c>
      <c r="H36" s="48">
        <v>84.59</v>
      </c>
      <c r="I36" s="48">
        <v>5836.71</v>
      </c>
      <c r="J36" s="49">
        <v>4.8205988236097288E-3</v>
      </c>
    </row>
    <row r="37" spans="1:10" ht="24" customHeight="1" x14ac:dyDescent="0.25">
      <c r="A37" s="38" t="s">
        <v>126</v>
      </c>
      <c r="B37" s="39" t="s">
        <v>29</v>
      </c>
      <c r="C37" s="39"/>
      <c r="D37" s="39" t="s">
        <v>127</v>
      </c>
      <c r="E37" s="40"/>
      <c r="F37" s="41">
        <v>1</v>
      </c>
      <c r="G37" s="41" t="s">
        <v>30</v>
      </c>
      <c r="H37" s="42">
        <v>30320.38</v>
      </c>
      <c r="I37" s="42">
        <v>30320.38</v>
      </c>
      <c r="J37" s="43">
        <v>2.5041913708133513E-2</v>
      </c>
    </row>
    <row r="38" spans="1:10" ht="26.1" customHeight="1" x14ac:dyDescent="0.25">
      <c r="A38" s="44" t="s">
        <v>128</v>
      </c>
      <c r="B38" s="45" t="s">
        <v>129</v>
      </c>
      <c r="C38" s="45" t="s">
        <v>64</v>
      </c>
      <c r="D38" s="45" t="s">
        <v>130</v>
      </c>
      <c r="E38" s="46" t="s">
        <v>66</v>
      </c>
      <c r="F38" s="47">
        <v>2</v>
      </c>
      <c r="G38" s="48">
        <v>263.67</v>
      </c>
      <c r="H38" s="48">
        <v>330.06</v>
      </c>
      <c r="I38" s="48">
        <v>660.12</v>
      </c>
      <c r="J38" s="49">
        <v>5.4519989779195028E-4</v>
      </c>
    </row>
    <row r="39" spans="1:10" ht="26.1" customHeight="1" x14ac:dyDescent="0.25">
      <c r="A39" s="44" t="s">
        <v>131</v>
      </c>
      <c r="B39" s="45" t="s">
        <v>132</v>
      </c>
      <c r="C39" s="45" t="s">
        <v>33</v>
      </c>
      <c r="D39" s="45" t="s">
        <v>133</v>
      </c>
      <c r="E39" s="46" t="s">
        <v>66</v>
      </c>
      <c r="F39" s="47">
        <v>1</v>
      </c>
      <c r="G39" s="48">
        <v>110.7</v>
      </c>
      <c r="H39" s="48">
        <v>138.57</v>
      </c>
      <c r="I39" s="48">
        <v>138.57</v>
      </c>
      <c r="J39" s="49">
        <v>1.144463882885393E-4</v>
      </c>
    </row>
    <row r="40" spans="1:10" ht="26.1" customHeight="1" x14ac:dyDescent="0.25">
      <c r="A40" s="44" t="s">
        <v>134</v>
      </c>
      <c r="B40" s="45" t="s">
        <v>135</v>
      </c>
      <c r="C40" s="45" t="s">
        <v>33</v>
      </c>
      <c r="D40" s="45" t="s">
        <v>136</v>
      </c>
      <c r="E40" s="46" t="s">
        <v>66</v>
      </c>
      <c r="F40" s="47">
        <v>2</v>
      </c>
      <c r="G40" s="48">
        <v>98.31</v>
      </c>
      <c r="H40" s="48">
        <v>123.06</v>
      </c>
      <c r="I40" s="48">
        <v>246.12</v>
      </c>
      <c r="J40" s="49">
        <v>2.0327303951486823E-4</v>
      </c>
    </row>
    <row r="41" spans="1:10" ht="26.1" customHeight="1" x14ac:dyDescent="0.25">
      <c r="A41" s="44" t="s">
        <v>137</v>
      </c>
      <c r="B41" s="45" t="s">
        <v>138</v>
      </c>
      <c r="C41" s="45" t="s">
        <v>33</v>
      </c>
      <c r="D41" s="45" t="s">
        <v>139</v>
      </c>
      <c r="E41" s="46" t="s">
        <v>66</v>
      </c>
      <c r="F41" s="47">
        <v>1</v>
      </c>
      <c r="G41" s="48">
        <v>89.46</v>
      </c>
      <c r="H41" s="48">
        <v>111.98</v>
      </c>
      <c r="I41" s="48">
        <v>111.98</v>
      </c>
      <c r="J41" s="49">
        <v>9.2485433791950853E-5</v>
      </c>
    </row>
    <row r="42" spans="1:10" ht="26.1" customHeight="1" x14ac:dyDescent="0.25">
      <c r="A42" s="44" t="s">
        <v>140</v>
      </c>
      <c r="B42" s="45" t="s">
        <v>141</v>
      </c>
      <c r="C42" s="45" t="s">
        <v>64</v>
      </c>
      <c r="D42" s="45" t="s">
        <v>142</v>
      </c>
      <c r="E42" s="46" t="s">
        <v>66</v>
      </c>
      <c r="F42" s="47">
        <v>2</v>
      </c>
      <c r="G42" s="48">
        <v>951.78</v>
      </c>
      <c r="H42" s="48">
        <v>1191.43</v>
      </c>
      <c r="I42" s="48">
        <v>2382.86</v>
      </c>
      <c r="J42" s="49">
        <v>1.9680285833674586E-3</v>
      </c>
    </row>
    <row r="43" spans="1:10" ht="26.1" customHeight="1" x14ac:dyDescent="0.25">
      <c r="A43" s="44" t="s">
        <v>143</v>
      </c>
      <c r="B43" s="45" t="s">
        <v>144</v>
      </c>
      <c r="C43" s="45" t="s">
        <v>33</v>
      </c>
      <c r="D43" s="45" t="s">
        <v>145</v>
      </c>
      <c r="E43" s="46" t="s">
        <v>66</v>
      </c>
      <c r="F43" s="47">
        <v>2</v>
      </c>
      <c r="G43" s="48">
        <v>33.33</v>
      </c>
      <c r="H43" s="48">
        <v>41.72</v>
      </c>
      <c r="I43" s="48">
        <v>83.44</v>
      </c>
      <c r="J43" s="49">
        <v>6.8913954238260223E-5</v>
      </c>
    </row>
    <row r="44" spans="1:10" ht="39" customHeight="1" x14ac:dyDescent="0.25">
      <c r="A44" s="44" t="s">
        <v>146</v>
      </c>
      <c r="B44" s="45" t="s">
        <v>147</v>
      </c>
      <c r="C44" s="45" t="s">
        <v>64</v>
      </c>
      <c r="D44" s="45" t="s">
        <v>148</v>
      </c>
      <c r="E44" s="46" t="s">
        <v>66</v>
      </c>
      <c r="F44" s="47">
        <v>2</v>
      </c>
      <c r="G44" s="48">
        <v>19.54</v>
      </c>
      <c r="H44" s="48">
        <v>24.46</v>
      </c>
      <c r="I44" s="48">
        <v>48.92</v>
      </c>
      <c r="J44" s="49">
        <v>4.0403531176122841E-5</v>
      </c>
    </row>
    <row r="45" spans="1:10" ht="39" customHeight="1" x14ac:dyDescent="0.25">
      <c r="A45" s="44" t="s">
        <v>149</v>
      </c>
      <c r="B45" s="45" t="s">
        <v>150</v>
      </c>
      <c r="C45" s="45" t="s">
        <v>33</v>
      </c>
      <c r="D45" s="45" t="s">
        <v>151</v>
      </c>
      <c r="E45" s="46" t="s">
        <v>66</v>
      </c>
      <c r="F45" s="47">
        <v>66</v>
      </c>
      <c r="G45" s="48">
        <v>201.64</v>
      </c>
      <c r="H45" s="48">
        <v>252.41</v>
      </c>
      <c r="I45" s="48">
        <v>16659.060000000001</v>
      </c>
      <c r="J45" s="49">
        <v>1.3758889003984075E-2</v>
      </c>
    </row>
    <row r="46" spans="1:10" ht="26.1" customHeight="1" x14ac:dyDescent="0.25">
      <c r="A46" s="44" t="s">
        <v>152</v>
      </c>
      <c r="B46" s="45" t="s">
        <v>153</v>
      </c>
      <c r="C46" s="45" t="s">
        <v>33</v>
      </c>
      <c r="D46" s="45" t="s">
        <v>154</v>
      </c>
      <c r="E46" s="46" t="s">
        <v>66</v>
      </c>
      <c r="F46" s="47">
        <v>6</v>
      </c>
      <c r="G46" s="48">
        <v>67.5</v>
      </c>
      <c r="H46" s="48">
        <v>84.49</v>
      </c>
      <c r="I46" s="48">
        <v>506.94</v>
      </c>
      <c r="J46" s="49">
        <v>4.1868696022942997E-4</v>
      </c>
    </row>
    <row r="47" spans="1:10" ht="26.1" customHeight="1" x14ac:dyDescent="0.25">
      <c r="A47" s="44" t="s">
        <v>155</v>
      </c>
      <c r="B47" s="45" t="s">
        <v>156</v>
      </c>
      <c r="C47" s="45" t="s">
        <v>33</v>
      </c>
      <c r="D47" s="45" t="s">
        <v>157</v>
      </c>
      <c r="E47" s="46" t="s">
        <v>66</v>
      </c>
      <c r="F47" s="47">
        <v>54</v>
      </c>
      <c r="G47" s="48">
        <v>67.319999999999993</v>
      </c>
      <c r="H47" s="48">
        <v>84.27</v>
      </c>
      <c r="I47" s="48">
        <v>4550.58</v>
      </c>
      <c r="J47" s="49">
        <v>3.7583708278708314E-3</v>
      </c>
    </row>
    <row r="48" spans="1:10" ht="26.1" customHeight="1" x14ac:dyDescent="0.25">
      <c r="A48" s="44" t="s">
        <v>158</v>
      </c>
      <c r="B48" s="45" t="s">
        <v>159</v>
      </c>
      <c r="C48" s="45" t="s">
        <v>33</v>
      </c>
      <c r="D48" s="45" t="s">
        <v>160</v>
      </c>
      <c r="E48" s="46" t="s">
        <v>66</v>
      </c>
      <c r="F48" s="47">
        <v>54</v>
      </c>
      <c r="G48" s="48">
        <v>14.91</v>
      </c>
      <c r="H48" s="48">
        <v>18.66</v>
      </c>
      <c r="I48" s="48">
        <v>1007.64</v>
      </c>
      <c r="J48" s="49">
        <v>8.3222024027613281E-4</v>
      </c>
    </row>
    <row r="49" spans="1:10" ht="26.1" customHeight="1" x14ac:dyDescent="0.25">
      <c r="A49" s="44" t="s">
        <v>161</v>
      </c>
      <c r="B49" s="45" t="s">
        <v>162</v>
      </c>
      <c r="C49" s="45" t="s">
        <v>64</v>
      </c>
      <c r="D49" s="45" t="s">
        <v>163</v>
      </c>
      <c r="E49" s="46" t="s">
        <v>66</v>
      </c>
      <c r="F49" s="47">
        <v>2</v>
      </c>
      <c r="G49" s="48">
        <v>13.46</v>
      </c>
      <c r="H49" s="48">
        <v>16.84</v>
      </c>
      <c r="I49" s="48">
        <v>33.68</v>
      </c>
      <c r="J49" s="49">
        <v>2.7816658422154891E-5</v>
      </c>
    </row>
    <row r="50" spans="1:10" ht="26.1" customHeight="1" x14ac:dyDescent="0.25">
      <c r="A50" s="44" t="s">
        <v>164</v>
      </c>
      <c r="B50" s="45" t="s">
        <v>165</v>
      </c>
      <c r="C50" s="45" t="s">
        <v>64</v>
      </c>
      <c r="D50" s="45" t="s">
        <v>166</v>
      </c>
      <c r="E50" s="46" t="s">
        <v>66</v>
      </c>
      <c r="F50" s="47">
        <v>2</v>
      </c>
      <c r="G50" s="48">
        <v>11.01</v>
      </c>
      <c r="H50" s="48">
        <v>13.78</v>
      </c>
      <c r="I50" s="48">
        <v>27.56</v>
      </c>
      <c r="J50" s="49">
        <v>2.2762087473711068E-5</v>
      </c>
    </row>
    <row r="51" spans="1:10" ht="26.1" customHeight="1" x14ac:dyDescent="0.25">
      <c r="A51" s="44" t="s">
        <v>167</v>
      </c>
      <c r="B51" s="45" t="s">
        <v>168</v>
      </c>
      <c r="C51" s="45" t="s">
        <v>64</v>
      </c>
      <c r="D51" s="45" t="s">
        <v>169</v>
      </c>
      <c r="E51" s="46" t="s">
        <v>66</v>
      </c>
      <c r="F51" s="47">
        <v>2</v>
      </c>
      <c r="G51" s="48">
        <v>13.17</v>
      </c>
      <c r="H51" s="48">
        <v>16.48</v>
      </c>
      <c r="I51" s="48">
        <v>32.96</v>
      </c>
      <c r="J51" s="49">
        <v>2.7222003016455617E-5</v>
      </c>
    </row>
    <row r="52" spans="1:10" ht="26.1" customHeight="1" x14ac:dyDescent="0.25">
      <c r="A52" s="44" t="s">
        <v>170</v>
      </c>
      <c r="B52" s="45" t="s">
        <v>171</v>
      </c>
      <c r="C52" s="45" t="s">
        <v>64</v>
      </c>
      <c r="D52" s="45" t="s">
        <v>172</v>
      </c>
      <c r="E52" s="46" t="s">
        <v>82</v>
      </c>
      <c r="F52" s="47">
        <v>0.8</v>
      </c>
      <c r="G52" s="48">
        <v>37.590000000000003</v>
      </c>
      <c r="H52" s="48">
        <v>47.05</v>
      </c>
      <c r="I52" s="48">
        <v>37.64</v>
      </c>
      <c r="J52" s="49">
        <v>3.1087263153500891E-5</v>
      </c>
    </row>
    <row r="53" spans="1:10" ht="26.1" customHeight="1" x14ac:dyDescent="0.25">
      <c r="A53" s="44" t="s">
        <v>173</v>
      </c>
      <c r="B53" s="45" t="s">
        <v>174</v>
      </c>
      <c r="C53" s="45" t="s">
        <v>64</v>
      </c>
      <c r="D53" s="45" t="s">
        <v>175</v>
      </c>
      <c r="E53" s="46" t="s">
        <v>66</v>
      </c>
      <c r="F53" s="47">
        <v>2</v>
      </c>
      <c r="G53" s="48">
        <v>46.95</v>
      </c>
      <c r="H53" s="48">
        <v>58.77</v>
      </c>
      <c r="I53" s="48">
        <v>117.54</v>
      </c>
      <c r="J53" s="49">
        <v>9.7077494980406346E-5</v>
      </c>
    </row>
    <row r="54" spans="1:10" ht="26.1" customHeight="1" x14ac:dyDescent="0.25">
      <c r="A54" s="44" t="s">
        <v>176</v>
      </c>
      <c r="B54" s="45" t="s">
        <v>177</v>
      </c>
      <c r="C54" s="45" t="s">
        <v>64</v>
      </c>
      <c r="D54" s="45" t="s">
        <v>178</v>
      </c>
      <c r="E54" s="46" t="s">
        <v>66</v>
      </c>
      <c r="F54" s="47">
        <v>4</v>
      </c>
      <c r="G54" s="48">
        <v>45.19</v>
      </c>
      <c r="H54" s="48">
        <v>56.56</v>
      </c>
      <c r="I54" s="48">
        <v>226.24</v>
      </c>
      <c r="J54" s="49">
        <v>1.8685394303528274E-4</v>
      </c>
    </row>
    <row r="55" spans="1:10" ht="51.9" customHeight="1" x14ac:dyDescent="0.25">
      <c r="A55" s="44" t="s">
        <v>179</v>
      </c>
      <c r="B55" s="45" t="s">
        <v>180</v>
      </c>
      <c r="C55" s="45" t="s">
        <v>33</v>
      </c>
      <c r="D55" s="45" t="s">
        <v>181</v>
      </c>
      <c r="E55" s="46" t="s">
        <v>66</v>
      </c>
      <c r="F55" s="47">
        <v>2</v>
      </c>
      <c r="G55" s="48">
        <v>21.83</v>
      </c>
      <c r="H55" s="48">
        <v>27.32</v>
      </c>
      <c r="I55" s="48">
        <v>54.64</v>
      </c>
      <c r="J55" s="49">
        <v>4.5127738010289291E-5</v>
      </c>
    </row>
    <row r="56" spans="1:10" ht="51.9" customHeight="1" x14ac:dyDescent="0.25">
      <c r="A56" s="44" t="s">
        <v>182</v>
      </c>
      <c r="B56" s="45" t="s">
        <v>183</v>
      </c>
      <c r="C56" s="45" t="s">
        <v>33</v>
      </c>
      <c r="D56" s="45" t="s">
        <v>184</v>
      </c>
      <c r="E56" s="46" t="s">
        <v>66</v>
      </c>
      <c r="F56" s="47">
        <v>1</v>
      </c>
      <c r="G56" s="48">
        <v>15.78</v>
      </c>
      <c r="H56" s="48">
        <v>19.75</v>
      </c>
      <c r="I56" s="48">
        <v>19.75</v>
      </c>
      <c r="J56" s="49">
        <v>1.6311728142445343E-5</v>
      </c>
    </row>
    <row r="57" spans="1:10" ht="26.1" customHeight="1" x14ac:dyDescent="0.25">
      <c r="A57" s="44" t="s">
        <v>185</v>
      </c>
      <c r="B57" s="45" t="s">
        <v>186</v>
      </c>
      <c r="C57" s="45" t="s">
        <v>64</v>
      </c>
      <c r="D57" s="45" t="s">
        <v>187</v>
      </c>
      <c r="E57" s="46" t="s">
        <v>66</v>
      </c>
      <c r="F57" s="47">
        <v>2</v>
      </c>
      <c r="G57" s="48">
        <v>12.85</v>
      </c>
      <c r="H57" s="48">
        <v>16.079999999999998</v>
      </c>
      <c r="I57" s="48">
        <v>32.159999999999997</v>
      </c>
      <c r="J57" s="49">
        <v>2.6561274787900871E-5</v>
      </c>
    </row>
    <row r="58" spans="1:10" ht="26.1" customHeight="1" x14ac:dyDescent="0.25">
      <c r="A58" s="44" t="s">
        <v>188</v>
      </c>
      <c r="B58" s="45" t="s">
        <v>189</v>
      </c>
      <c r="C58" s="45" t="s">
        <v>64</v>
      </c>
      <c r="D58" s="45" t="s">
        <v>190</v>
      </c>
      <c r="E58" s="46" t="s">
        <v>66</v>
      </c>
      <c r="F58" s="47">
        <v>2</v>
      </c>
      <c r="G58" s="48">
        <v>10.57</v>
      </c>
      <c r="H58" s="48">
        <v>13.23</v>
      </c>
      <c r="I58" s="48">
        <v>26.46</v>
      </c>
      <c r="J58" s="49">
        <v>2.1853586159448289E-5</v>
      </c>
    </row>
    <row r="59" spans="1:10" ht="26.1" customHeight="1" x14ac:dyDescent="0.25">
      <c r="A59" s="44" t="s">
        <v>191</v>
      </c>
      <c r="B59" s="45" t="s">
        <v>192</v>
      </c>
      <c r="C59" s="45" t="s">
        <v>64</v>
      </c>
      <c r="D59" s="45" t="s">
        <v>193</v>
      </c>
      <c r="E59" s="46" t="s">
        <v>82</v>
      </c>
      <c r="F59" s="47">
        <v>51</v>
      </c>
      <c r="G59" s="48">
        <v>2.4300000000000002</v>
      </c>
      <c r="H59" s="48">
        <v>3.04</v>
      </c>
      <c r="I59" s="48">
        <v>155.04</v>
      </c>
      <c r="J59" s="49">
        <v>1.2804913069391016E-4</v>
      </c>
    </row>
    <row r="60" spans="1:10" ht="26.1" customHeight="1" x14ac:dyDescent="0.25">
      <c r="A60" s="44" t="s">
        <v>194</v>
      </c>
      <c r="B60" s="45" t="s">
        <v>195</v>
      </c>
      <c r="C60" s="45" t="s">
        <v>33</v>
      </c>
      <c r="D60" s="45" t="s">
        <v>196</v>
      </c>
      <c r="E60" s="46" t="s">
        <v>66</v>
      </c>
      <c r="F60" s="47">
        <v>108</v>
      </c>
      <c r="G60" s="48">
        <v>21.32</v>
      </c>
      <c r="H60" s="48">
        <v>26.68</v>
      </c>
      <c r="I60" s="48">
        <v>2881.44</v>
      </c>
      <c r="J60" s="49">
        <v>2.3798109336084913E-3</v>
      </c>
    </row>
    <row r="61" spans="1:10" ht="39" customHeight="1" x14ac:dyDescent="0.25">
      <c r="A61" s="44" t="s">
        <v>197</v>
      </c>
      <c r="B61" s="45" t="s">
        <v>198</v>
      </c>
      <c r="C61" s="45" t="s">
        <v>33</v>
      </c>
      <c r="D61" s="45" t="s">
        <v>199</v>
      </c>
      <c r="E61" s="46" t="s">
        <v>66</v>
      </c>
      <c r="F61" s="47">
        <v>24</v>
      </c>
      <c r="G61" s="48">
        <v>4.8600000000000003</v>
      </c>
      <c r="H61" s="48">
        <v>6.08</v>
      </c>
      <c r="I61" s="48">
        <v>145.91999999999999</v>
      </c>
      <c r="J61" s="49">
        <v>1.2051682888838604E-4</v>
      </c>
    </row>
    <row r="62" spans="1:10" ht="24" customHeight="1" x14ac:dyDescent="0.25">
      <c r="A62" s="44" t="s">
        <v>200</v>
      </c>
      <c r="B62" s="45" t="s">
        <v>201</v>
      </c>
      <c r="C62" s="45" t="s">
        <v>38</v>
      </c>
      <c r="D62" s="45" t="s">
        <v>202</v>
      </c>
      <c r="E62" s="46" t="s">
        <v>82</v>
      </c>
      <c r="F62" s="47">
        <v>52</v>
      </c>
      <c r="G62" s="48">
        <v>2.0499999999999998</v>
      </c>
      <c r="H62" s="48">
        <v>2.56</v>
      </c>
      <c r="I62" s="48">
        <v>133.12</v>
      </c>
      <c r="J62" s="49">
        <v>1.0994517723151007E-4</v>
      </c>
    </row>
    <row r="63" spans="1:10" ht="24" customHeight="1" x14ac:dyDescent="0.25">
      <c r="A63" s="38" t="s">
        <v>203</v>
      </c>
      <c r="B63" s="39" t="s">
        <v>29</v>
      </c>
      <c r="C63" s="39"/>
      <c r="D63" s="39" t="s">
        <v>204</v>
      </c>
      <c r="E63" s="40"/>
      <c r="F63" s="41">
        <v>1</v>
      </c>
      <c r="G63" s="41" t="s">
        <v>30</v>
      </c>
      <c r="H63" s="42">
        <v>37715.730000000003</v>
      </c>
      <c r="I63" s="42">
        <v>37715.730000000003</v>
      </c>
      <c r="J63" s="43">
        <v>3.1149809339436459E-2</v>
      </c>
    </row>
    <row r="64" spans="1:10" ht="24" customHeight="1" x14ac:dyDescent="0.25">
      <c r="A64" s="44" t="s">
        <v>205</v>
      </c>
      <c r="B64" s="45" t="s">
        <v>206</v>
      </c>
      <c r="C64" s="45" t="s">
        <v>33</v>
      </c>
      <c r="D64" s="45" t="s">
        <v>207</v>
      </c>
      <c r="E64" s="46" t="s">
        <v>208</v>
      </c>
      <c r="F64" s="47">
        <v>243.125</v>
      </c>
      <c r="G64" s="48">
        <v>85.91</v>
      </c>
      <c r="H64" s="48">
        <v>107.54</v>
      </c>
      <c r="I64" s="48">
        <v>26145.66</v>
      </c>
      <c r="J64" s="49">
        <v>2.1593969520243415E-2</v>
      </c>
    </row>
    <row r="65" spans="1:10" ht="26.1" customHeight="1" x14ac:dyDescent="0.25">
      <c r="A65" s="44" t="s">
        <v>209</v>
      </c>
      <c r="B65" s="45" t="s">
        <v>210</v>
      </c>
      <c r="C65" s="45" t="s">
        <v>33</v>
      </c>
      <c r="D65" s="45" t="s">
        <v>211</v>
      </c>
      <c r="E65" s="46" t="s">
        <v>208</v>
      </c>
      <c r="F65" s="47">
        <v>243.125</v>
      </c>
      <c r="G65" s="48">
        <v>26.05</v>
      </c>
      <c r="H65" s="48">
        <v>32.6</v>
      </c>
      <c r="I65" s="48">
        <v>7925.87</v>
      </c>
      <c r="J65" s="49">
        <v>6.546057556069026E-3</v>
      </c>
    </row>
    <row r="66" spans="1:10" ht="26.1" customHeight="1" x14ac:dyDescent="0.25">
      <c r="A66" s="44" t="s">
        <v>212</v>
      </c>
      <c r="B66" s="45" t="s">
        <v>213</v>
      </c>
      <c r="C66" s="45" t="s">
        <v>69</v>
      </c>
      <c r="D66" s="45" t="s">
        <v>214</v>
      </c>
      <c r="E66" s="46" t="s">
        <v>215</v>
      </c>
      <c r="F66" s="47">
        <v>90</v>
      </c>
      <c r="G66" s="48">
        <v>13.89</v>
      </c>
      <c r="H66" s="48">
        <v>17.38</v>
      </c>
      <c r="I66" s="48">
        <v>1564.2</v>
      </c>
      <c r="J66" s="49">
        <v>1.291888868881671E-3</v>
      </c>
    </row>
    <row r="67" spans="1:10" ht="51.9" customHeight="1" x14ac:dyDescent="0.25">
      <c r="A67" s="44" t="s">
        <v>216</v>
      </c>
      <c r="B67" s="45" t="s">
        <v>217</v>
      </c>
      <c r="C67" s="45" t="s">
        <v>33</v>
      </c>
      <c r="D67" s="45" t="s">
        <v>218</v>
      </c>
      <c r="E67" s="46" t="s">
        <v>44</v>
      </c>
      <c r="F67" s="47">
        <v>52</v>
      </c>
      <c r="G67" s="48">
        <v>31.96</v>
      </c>
      <c r="H67" s="48">
        <v>40</v>
      </c>
      <c r="I67" s="48">
        <v>2080</v>
      </c>
      <c r="J67" s="49">
        <v>1.7178933942423448E-3</v>
      </c>
    </row>
    <row r="68" spans="1:10" ht="26.1" customHeight="1" x14ac:dyDescent="0.25">
      <c r="A68" s="38" t="s">
        <v>219</v>
      </c>
      <c r="B68" s="39" t="s">
        <v>29</v>
      </c>
      <c r="C68" s="39"/>
      <c r="D68" s="39" t="s">
        <v>220</v>
      </c>
      <c r="E68" s="40"/>
      <c r="F68" s="41">
        <v>1</v>
      </c>
      <c r="G68" s="41" t="s">
        <v>30</v>
      </c>
      <c r="H68" s="42">
        <v>69541.679999999993</v>
      </c>
      <c r="I68" s="42">
        <v>69541.679999999993</v>
      </c>
      <c r="J68" s="43">
        <v>5.7435188796401436E-2</v>
      </c>
    </row>
    <row r="69" spans="1:10" ht="24" customHeight="1" x14ac:dyDescent="0.25">
      <c r="A69" s="44" t="s">
        <v>221</v>
      </c>
      <c r="B69" s="45" t="s">
        <v>222</v>
      </c>
      <c r="C69" s="45" t="s">
        <v>223</v>
      </c>
      <c r="D69" s="45" t="s">
        <v>224</v>
      </c>
      <c r="E69" s="46" t="s">
        <v>71</v>
      </c>
      <c r="F69" s="47">
        <v>62</v>
      </c>
      <c r="G69" s="48">
        <v>291.56</v>
      </c>
      <c r="H69" s="48">
        <v>364.97</v>
      </c>
      <c r="I69" s="48">
        <v>22628.14</v>
      </c>
      <c r="J69" s="49">
        <v>1.8688813572111045E-2</v>
      </c>
    </row>
    <row r="70" spans="1:10" ht="51.9" customHeight="1" x14ac:dyDescent="0.25">
      <c r="A70" s="44" t="s">
        <v>225</v>
      </c>
      <c r="B70" s="45" t="s">
        <v>226</v>
      </c>
      <c r="C70" s="45" t="s">
        <v>33</v>
      </c>
      <c r="D70" s="45" t="s">
        <v>227</v>
      </c>
      <c r="E70" s="46" t="s">
        <v>66</v>
      </c>
      <c r="F70" s="47">
        <v>62</v>
      </c>
      <c r="G70" s="48">
        <v>604.47</v>
      </c>
      <c r="H70" s="48">
        <v>756.67</v>
      </c>
      <c r="I70" s="48">
        <v>46913.54</v>
      </c>
      <c r="J70" s="49">
        <v>3.8746375224290391E-2</v>
      </c>
    </row>
    <row r="71" spans="1:10" x14ac:dyDescent="0.25">
      <c r="A71" s="50"/>
      <c r="B71" s="51"/>
      <c r="C71" s="51"/>
      <c r="D71" s="51"/>
      <c r="E71" s="51"/>
      <c r="F71" s="51"/>
      <c r="G71" s="51"/>
      <c r="H71" s="51"/>
      <c r="I71" s="51"/>
      <c r="J71" s="52"/>
    </row>
    <row r="72" spans="1:10" x14ac:dyDescent="0.25">
      <c r="A72" s="261"/>
      <c r="B72" s="262"/>
      <c r="C72" s="262"/>
      <c r="D72" s="54"/>
      <c r="E72" s="53"/>
      <c r="F72" s="263" t="s">
        <v>16</v>
      </c>
      <c r="G72" s="262"/>
      <c r="H72" s="264">
        <v>967383.45</v>
      </c>
      <c r="I72" s="262"/>
      <c r="J72" s="265"/>
    </row>
    <row r="73" spans="1:10" x14ac:dyDescent="0.25">
      <c r="A73" s="261"/>
      <c r="B73" s="262"/>
      <c r="C73" s="262"/>
      <c r="D73" s="54"/>
      <c r="E73" s="53"/>
      <c r="F73" s="263" t="s">
        <v>17</v>
      </c>
      <c r="G73" s="262"/>
      <c r="H73" s="264">
        <v>243401.81</v>
      </c>
      <c r="I73" s="262"/>
      <c r="J73" s="265"/>
    </row>
    <row r="74" spans="1:10" ht="14.4" thickBot="1" x14ac:dyDescent="0.3">
      <c r="A74" s="266"/>
      <c r="B74" s="267"/>
      <c r="C74" s="267"/>
      <c r="D74" s="57"/>
      <c r="E74" s="56"/>
      <c r="F74" s="268" t="s">
        <v>18</v>
      </c>
      <c r="G74" s="267"/>
      <c r="H74" s="269">
        <v>1210785.26</v>
      </c>
      <c r="I74" s="267"/>
      <c r="J74" s="270"/>
    </row>
    <row r="75" spans="1:10" ht="60" customHeight="1" x14ac:dyDescent="0.25">
      <c r="A75" s="58"/>
      <c r="B75" s="58"/>
      <c r="C75" s="58"/>
      <c r="D75" s="58"/>
      <c r="E75" s="58"/>
      <c r="F75" s="58"/>
      <c r="G75" s="58"/>
      <c r="H75" s="58"/>
      <c r="I75" s="58"/>
      <c r="J75" s="58"/>
    </row>
    <row r="76" spans="1:10" ht="36.6" customHeight="1" x14ac:dyDescent="0.25">
      <c r="A76" s="260" t="s">
        <v>876</v>
      </c>
      <c r="B76" s="250"/>
      <c r="C76" s="250"/>
      <c r="D76" s="250"/>
      <c r="E76" s="250"/>
      <c r="F76" s="250"/>
      <c r="G76" s="250"/>
      <c r="H76" s="250"/>
      <c r="I76" s="250"/>
      <c r="J76" s="250"/>
    </row>
  </sheetData>
  <mergeCells count="13">
    <mergeCell ref="E1:F1"/>
    <mergeCell ref="E2:G2"/>
    <mergeCell ref="A3:J3"/>
    <mergeCell ref="A72:C72"/>
    <mergeCell ref="F72:G72"/>
    <mergeCell ref="H72:J72"/>
    <mergeCell ref="A76:J76"/>
    <mergeCell ref="A73:C73"/>
    <mergeCell ref="F73:G73"/>
    <mergeCell ref="H73:J73"/>
    <mergeCell ref="A74:C74"/>
    <mergeCell ref="F74:G74"/>
    <mergeCell ref="H74:J74"/>
  </mergeCells>
  <printOptions horizontalCentered="1"/>
  <pageMargins left="0.51181102362204722" right="0.51181102362204722" top="0.98425196850393704" bottom="0.98425196850393704" header="0.51181102362204722" footer="0.51181102362204722"/>
  <pageSetup paperSize="9" scale="65" fitToHeight="0" orientation="landscape" r:id="rId1"/>
  <headerFooter>
    <oddHeader xml:space="preserve">&amp;L&amp;G&amp;C&amp;"Times New Roman,Negrito"&amp;12ESTADO DE MATO GROSSO DO SUL
PREFEITURA MUNICIPAL DE RIO BRILHANTE </oddHeader>
    <oddFooter>&amp;L &amp;C&amp;"Times New Roman,Normal"R. Pref. Athayde Nogueira, 1033 - Centro, Rio Brilhante - MS, 79130-000 - Fone: 0800 100 2609 &amp;R&amp;"Times New Roman,Normal"
P. &amp;P /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90A43-7557-48E9-9214-3F92F7420B6D}">
  <dimension ref="A1:F185"/>
  <sheetViews>
    <sheetView showWhiteSpace="0" topLeftCell="A140" workbookViewId="0">
      <selection activeCell="I185" sqref="I185"/>
    </sheetView>
  </sheetViews>
  <sheetFormatPr defaultColWidth="9" defaultRowHeight="13.8" x14ac:dyDescent="0.25"/>
  <cols>
    <col min="1" max="2" width="10" bestFit="1" customWidth="1"/>
    <col min="3" max="3" width="11.69921875" customWidth="1"/>
    <col min="4" max="4" width="60" bestFit="1" customWidth="1"/>
    <col min="5" max="5" width="8" bestFit="1" customWidth="1"/>
    <col min="6" max="6" width="13" bestFit="1" customWidth="1"/>
  </cols>
  <sheetData>
    <row r="1" spans="1:6" ht="15" customHeight="1" x14ac:dyDescent="0.25">
      <c r="A1" s="23" t="s">
        <v>0</v>
      </c>
      <c r="B1" s="24"/>
      <c r="C1" s="24"/>
      <c r="D1" s="25"/>
      <c r="E1" s="26"/>
      <c r="F1" s="27"/>
    </row>
    <row r="2" spans="1:6" ht="80.099999999999994" customHeight="1" x14ac:dyDescent="0.25">
      <c r="A2" s="279" t="s">
        <v>4</v>
      </c>
      <c r="B2" s="280"/>
      <c r="C2" s="280"/>
      <c r="D2" s="280"/>
      <c r="E2" s="280"/>
      <c r="F2" s="281"/>
    </row>
    <row r="3" spans="1:6" x14ac:dyDescent="0.25">
      <c r="A3" s="272" t="s">
        <v>228</v>
      </c>
      <c r="B3" s="250"/>
      <c r="C3" s="250"/>
      <c r="D3" s="250"/>
      <c r="E3" s="250"/>
      <c r="F3" s="251"/>
    </row>
    <row r="4" spans="1:6" ht="30" customHeight="1" x14ac:dyDescent="0.25">
      <c r="A4" s="33" t="s">
        <v>7</v>
      </c>
      <c r="B4" s="34" t="s">
        <v>23</v>
      </c>
      <c r="C4" s="35" t="s">
        <v>24</v>
      </c>
      <c r="D4" s="35" t="s">
        <v>8</v>
      </c>
      <c r="E4" s="36" t="s">
        <v>25</v>
      </c>
      <c r="F4" s="37" t="s">
        <v>26</v>
      </c>
    </row>
    <row r="5" spans="1:6" ht="24" customHeight="1" x14ac:dyDescent="0.25">
      <c r="A5" s="38" t="s">
        <v>11</v>
      </c>
      <c r="B5" s="39" t="s">
        <v>29</v>
      </c>
      <c r="C5" s="39"/>
      <c r="D5" s="39" t="s">
        <v>12</v>
      </c>
      <c r="E5" s="40"/>
      <c r="F5" s="59">
        <v>1</v>
      </c>
    </row>
    <row r="6" spans="1:6" ht="26.1" customHeight="1" x14ac:dyDescent="0.25">
      <c r="A6" s="44" t="s">
        <v>31</v>
      </c>
      <c r="B6" s="45" t="s">
        <v>32</v>
      </c>
      <c r="C6" s="45" t="s">
        <v>33</v>
      </c>
      <c r="D6" s="45" t="s">
        <v>34</v>
      </c>
      <c r="E6" s="46" t="s">
        <v>35</v>
      </c>
      <c r="F6" s="60">
        <v>4</v>
      </c>
    </row>
    <row r="7" spans="1:6" ht="20.100000000000001" customHeight="1" x14ac:dyDescent="0.25">
      <c r="A7" s="61" t="s">
        <v>229</v>
      </c>
      <c r="B7" s="274"/>
      <c r="C7" s="274"/>
      <c r="D7" s="54" t="s">
        <v>8</v>
      </c>
      <c r="E7" s="274" t="s">
        <v>230</v>
      </c>
      <c r="F7" s="275"/>
    </row>
    <row r="8" spans="1:6" ht="20.100000000000001" customHeight="1" x14ac:dyDescent="0.25">
      <c r="A8" s="273"/>
      <c r="B8" s="274"/>
      <c r="C8" s="274"/>
      <c r="D8" s="54" t="s">
        <v>231</v>
      </c>
      <c r="E8" s="274">
        <v>4</v>
      </c>
      <c r="F8" s="275"/>
    </row>
    <row r="9" spans="1:6" ht="26.1" customHeight="1" x14ac:dyDescent="0.25">
      <c r="A9" s="44" t="s">
        <v>36</v>
      </c>
      <c r="B9" s="45" t="s">
        <v>37</v>
      </c>
      <c r="C9" s="45" t="s">
        <v>38</v>
      </c>
      <c r="D9" s="45" t="s">
        <v>39</v>
      </c>
      <c r="E9" s="46" t="s">
        <v>40</v>
      </c>
      <c r="F9" s="60">
        <v>128</v>
      </c>
    </row>
    <row r="10" spans="1:6" ht="20.100000000000001" customHeight="1" x14ac:dyDescent="0.25">
      <c r="A10" s="61" t="s">
        <v>229</v>
      </c>
      <c r="B10" s="274"/>
      <c r="C10" s="274"/>
      <c r="D10" s="54" t="s">
        <v>8</v>
      </c>
      <c r="E10" s="274" t="s">
        <v>230</v>
      </c>
      <c r="F10" s="275"/>
    </row>
    <row r="11" spans="1:6" ht="20.100000000000001" customHeight="1" x14ac:dyDescent="0.25">
      <c r="A11" s="273"/>
      <c r="B11" s="274"/>
      <c r="C11" s="274"/>
      <c r="D11" s="54" t="s">
        <v>232</v>
      </c>
      <c r="E11" s="274" t="s">
        <v>233</v>
      </c>
      <c r="F11" s="275"/>
    </row>
    <row r="12" spans="1:6" ht="39" customHeight="1" x14ac:dyDescent="0.25">
      <c r="A12" s="44" t="s">
        <v>41</v>
      </c>
      <c r="B12" s="45" t="s">
        <v>42</v>
      </c>
      <c r="C12" s="45" t="s">
        <v>33</v>
      </c>
      <c r="D12" s="45" t="s">
        <v>43</v>
      </c>
      <c r="E12" s="46" t="s">
        <v>44</v>
      </c>
      <c r="F12" s="60">
        <v>6</v>
      </c>
    </row>
    <row r="13" spans="1:6" ht="20.100000000000001" customHeight="1" x14ac:dyDescent="0.25">
      <c r="A13" s="61" t="s">
        <v>229</v>
      </c>
      <c r="B13" s="274"/>
      <c r="C13" s="274"/>
      <c r="D13" s="54" t="s">
        <v>8</v>
      </c>
      <c r="E13" s="274" t="s">
        <v>230</v>
      </c>
      <c r="F13" s="275"/>
    </row>
    <row r="14" spans="1:6" ht="20.100000000000001" customHeight="1" x14ac:dyDescent="0.25">
      <c r="A14" s="273"/>
      <c r="B14" s="274"/>
      <c r="C14" s="274"/>
      <c r="D14" s="54" t="s">
        <v>30</v>
      </c>
      <c r="E14" s="274">
        <f>3*2</f>
        <v>6</v>
      </c>
      <c r="F14" s="275"/>
    </row>
    <row r="15" spans="1:6" ht="26.1" customHeight="1" x14ac:dyDescent="0.25">
      <c r="A15" s="38" t="s">
        <v>13</v>
      </c>
      <c r="B15" s="39" t="s">
        <v>29</v>
      </c>
      <c r="C15" s="39"/>
      <c r="D15" s="39" t="s">
        <v>14</v>
      </c>
      <c r="E15" s="40"/>
      <c r="F15" s="59">
        <v>1</v>
      </c>
    </row>
    <row r="16" spans="1:6" ht="65.099999999999994" customHeight="1" x14ac:dyDescent="0.25">
      <c r="A16" s="44" t="s">
        <v>45</v>
      </c>
      <c r="B16" s="45" t="s">
        <v>46</v>
      </c>
      <c r="C16" s="45" t="s">
        <v>33</v>
      </c>
      <c r="D16" s="45" t="s">
        <v>47</v>
      </c>
      <c r="E16" s="46" t="s">
        <v>48</v>
      </c>
      <c r="F16" s="60">
        <v>6</v>
      </c>
    </row>
    <row r="17" spans="1:6" ht="20.100000000000001" customHeight="1" x14ac:dyDescent="0.25">
      <c r="A17" s="61" t="s">
        <v>229</v>
      </c>
      <c r="B17" s="274"/>
      <c r="C17" s="274"/>
      <c r="D17" s="54" t="s">
        <v>8</v>
      </c>
      <c r="E17" s="274" t="s">
        <v>230</v>
      </c>
      <c r="F17" s="275"/>
    </row>
    <row r="18" spans="1:6" ht="20.100000000000001" customHeight="1" x14ac:dyDescent="0.25">
      <c r="A18" s="273"/>
      <c r="B18" s="274"/>
      <c r="C18" s="274"/>
      <c r="D18" s="54" t="s">
        <v>877</v>
      </c>
      <c r="E18" s="274" t="s">
        <v>234</v>
      </c>
      <c r="F18" s="275"/>
    </row>
    <row r="19" spans="1:6" ht="26.1" customHeight="1" x14ac:dyDescent="0.25">
      <c r="A19" s="44" t="s">
        <v>49</v>
      </c>
      <c r="B19" s="45" t="s">
        <v>50</v>
      </c>
      <c r="C19" s="45" t="s">
        <v>51</v>
      </c>
      <c r="D19" s="45" t="s">
        <v>52</v>
      </c>
      <c r="E19" s="46" t="s">
        <v>53</v>
      </c>
      <c r="F19" s="60">
        <v>12391.47126</v>
      </c>
    </row>
    <row r="20" spans="1:6" ht="20.100000000000001" customHeight="1" x14ac:dyDescent="0.25">
      <c r="A20" s="61" t="s">
        <v>229</v>
      </c>
      <c r="B20" s="274"/>
      <c r="C20" s="274"/>
      <c r="D20" s="54" t="s">
        <v>8</v>
      </c>
      <c r="E20" s="274" t="s">
        <v>230</v>
      </c>
      <c r="F20" s="275"/>
    </row>
    <row r="21" spans="1:6" ht="20.100000000000001" customHeight="1" x14ac:dyDescent="0.25">
      <c r="A21" s="273"/>
      <c r="B21" s="274"/>
      <c r="C21" s="274"/>
      <c r="D21" s="54" t="s">
        <v>235</v>
      </c>
      <c r="E21" s="274"/>
      <c r="F21" s="275"/>
    </row>
    <row r="22" spans="1:6" ht="24" customHeight="1" x14ac:dyDescent="0.25">
      <c r="A22" s="44" t="s">
        <v>54</v>
      </c>
      <c r="B22" s="45" t="s">
        <v>55</v>
      </c>
      <c r="C22" s="45" t="s">
        <v>51</v>
      </c>
      <c r="D22" s="45" t="s">
        <v>56</v>
      </c>
      <c r="E22" s="46" t="s">
        <v>57</v>
      </c>
      <c r="F22" s="60">
        <v>43.2</v>
      </c>
    </row>
    <row r="23" spans="1:6" ht="20.100000000000001" customHeight="1" x14ac:dyDescent="0.25">
      <c r="A23" s="61" t="s">
        <v>229</v>
      </c>
      <c r="B23" s="274"/>
      <c r="C23" s="274"/>
      <c r="D23" s="54" t="s">
        <v>8</v>
      </c>
      <c r="E23" s="274" t="s">
        <v>230</v>
      </c>
      <c r="F23" s="275"/>
    </row>
    <row r="24" spans="1:6" ht="20.100000000000001" customHeight="1" x14ac:dyDescent="0.25">
      <c r="A24" s="273"/>
      <c r="B24" s="274"/>
      <c r="C24" s="274"/>
      <c r="D24" s="54" t="s">
        <v>236</v>
      </c>
      <c r="E24" s="274" t="s">
        <v>237</v>
      </c>
      <c r="F24" s="275"/>
    </row>
    <row r="25" spans="1:6" ht="20.100000000000001" customHeight="1" x14ac:dyDescent="0.25">
      <c r="A25" s="273"/>
      <c r="B25" s="274"/>
      <c r="C25" s="274"/>
      <c r="D25" s="54" t="s">
        <v>238</v>
      </c>
      <c r="E25" s="274" t="s">
        <v>239</v>
      </c>
      <c r="F25" s="275"/>
    </row>
    <row r="26" spans="1:6" ht="24" customHeight="1" x14ac:dyDescent="0.25">
      <c r="A26" s="38" t="s">
        <v>15</v>
      </c>
      <c r="B26" s="39" t="s">
        <v>29</v>
      </c>
      <c r="C26" s="39"/>
      <c r="D26" s="39" t="s">
        <v>21</v>
      </c>
      <c r="E26" s="40"/>
      <c r="F26" s="59">
        <v>1</v>
      </c>
    </row>
    <row r="27" spans="1:6" ht="24" customHeight="1" x14ac:dyDescent="0.25">
      <c r="A27" s="38" t="s">
        <v>58</v>
      </c>
      <c r="B27" s="39" t="s">
        <v>29</v>
      </c>
      <c r="C27" s="39"/>
      <c r="D27" s="39" t="s">
        <v>59</v>
      </c>
      <c r="E27" s="40"/>
      <c r="F27" s="59">
        <v>1</v>
      </c>
    </row>
    <row r="28" spans="1:6" ht="24" customHeight="1" x14ac:dyDescent="0.25">
      <c r="A28" s="38" t="s">
        <v>60</v>
      </c>
      <c r="B28" s="39" t="s">
        <v>29</v>
      </c>
      <c r="C28" s="39"/>
      <c r="D28" s="39" t="s">
        <v>61</v>
      </c>
      <c r="E28" s="40"/>
      <c r="F28" s="59">
        <v>1</v>
      </c>
    </row>
    <row r="29" spans="1:6" ht="39" customHeight="1" x14ac:dyDescent="0.25">
      <c r="A29" s="44" t="s">
        <v>62</v>
      </c>
      <c r="B29" s="45" t="s">
        <v>63</v>
      </c>
      <c r="C29" s="45" t="s">
        <v>64</v>
      </c>
      <c r="D29" s="45" t="s">
        <v>65</v>
      </c>
      <c r="E29" s="46" t="s">
        <v>66</v>
      </c>
      <c r="F29" s="60">
        <v>54</v>
      </c>
    </row>
    <row r="30" spans="1:6" ht="20.100000000000001" customHeight="1" x14ac:dyDescent="0.25">
      <c r="A30" s="61" t="s">
        <v>229</v>
      </c>
      <c r="B30" s="274"/>
      <c r="C30" s="274"/>
      <c r="D30" s="54" t="s">
        <v>8</v>
      </c>
      <c r="E30" s="274" t="s">
        <v>230</v>
      </c>
      <c r="F30" s="275"/>
    </row>
    <row r="31" spans="1:6" ht="20.100000000000001" customHeight="1" x14ac:dyDescent="0.25">
      <c r="A31" s="273"/>
      <c r="B31" s="274"/>
      <c r="C31" s="274"/>
      <c r="D31" s="54" t="s">
        <v>240</v>
      </c>
      <c r="E31" s="274">
        <v>54</v>
      </c>
      <c r="F31" s="275"/>
    </row>
    <row r="32" spans="1:6" ht="65.099999999999994" customHeight="1" x14ac:dyDescent="0.25">
      <c r="A32" s="44" t="s">
        <v>67</v>
      </c>
      <c r="B32" s="45" t="s">
        <v>68</v>
      </c>
      <c r="C32" s="45" t="s">
        <v>69</v>
      </c>
      <c r="D32" s="45" t="s">
        <v>70</v>
      </c>
      <c r="E32" s="46" t="s">
        <v>71</v>
      </c>
      <c r="F32" s="60">
        <v>216</v>
      </c>
    </row>
    <row r="33" spans="1:6" ht="20.100000000000001" customHeight="1" x14ac:dyDescent="0.25">
      <c r="A33" s="61" t="s">
        <v>229</v>
      </c>
      <c r="B33" s="274"/>
      <c r="C33" s="274"/>
      <c r="D33" s="54" t="s">
        <v>8</v>
      </c>
      <c r="E33" s="274" t="s">
        <v>230</v>
      </c>
      <c r="F33" s="275"/>
    </row>
    <row r="34" spans="1:6" ht="20.100000000000001" customHeight="1" x14ac:dyDescent="0.25">
      <c r="A34" s="273"/>
      <c r="B34" s="274"/>
      <c r="C34" s="274"/>
      <c r="D34" s="54" t="s">
        <v>241</v>
      </c>
      <c r="E34" s="274">
        <f>54*4</f>
        <v>216</v>
      </c>
      <c r="F34" s="275"/>
    </row>
    <row r="35" spans="1:6" ht="24" customHeight="1" x14ac:dyDescent="0.25">
      <c r="A35" s="38" t="s">
        <v>72</v>
      </c>
      <c r="B35" s="39" t="s">
        <v>29</v>
      </c>
      <c r="C35" s="39"/>
      <c r="D35" s="39" t="s">
        <v>73</v>
      </c>
      <c r="E35" s="40"/>
      <c r="F35" s="59">
        <v>1</v>
      </c>
    </row>
    <row r="36" spans="1:6" ht="26.1" customHeight="1" x14ac:dyDescent="0.25">
      <c r="A36" s="44" t="s">
        <v>74</v>
      </c>
      <c r="B36" s="45" t="s">
        <v>75</v>
      </c>
      <c r="C36" s="45" t="s">
        <v>64</v>
      </c>
      <c r="D36" s="45" t="s">
        <v>76</v>
      </c>
      <c r="E36" s="46" t="s">
        <v>66</v>
      </c>
      <c r="F36" s="60">
        <v>54</v>
      </c>
    </row>
    <row r="37" spans="1:6" ht="20.100000000000001" customHeight="1" x14ac:dyDescent="0.25">
      <c r="A37" s="61" t="s">
        <v>229</v>
      </c>
      <c r="B37" s="274"/>
      <c r="C37" s="274"/>
      <c r="D37" s="54" t="s">
        <v>8</v>
      </c>
      <c r="E37" s="274" t="s">
        <v>230</v>
      </c>
      <c r="F37" s="275"/>
    </row>
    <row r="38" spans="1:6" ht="20.100000000000001" customHeight="1" x14ac:dyDescent="0.25">
      <c r="A38" s="273"/>
      <c r="B38" s="274"/>
      <c r="C38" s="274"/>
      <c r="D38" s="54" t="s">
        <v>240</v>
      </c>
      <c r="E38" s="274">
        <v>54</v>
      </c>
      <c r="F38" s="275"/>
    </row>
    <row r="39" spans="1:6" ht="24" customHeight="1" x14ac:dyDescent="0.25">
      <c r="A39" s="38" t="s">
        <v>77</v>
      </c>
      <c r="B39" s="39" t="s">
        <v>29</v>
      </c>
      <c r="C39" s="39"/>
      <c r="D39" s="39" t="s">
        <v>78</v>
      </c>
      <c r="E39" s="40"/>
      <c r="F39" s="59">
        <v>1</v>
      </c>
    </row>
    <row r="40" spans="1:6" ht="26.1" customHeight="1" x14ac:dyDescent="0.25">
      <c r="A40" s="44" t="s">
        <v>79</v>
      </c>
      <c r="B40" s="45" t="s">
        <v>80</v>
      </c>
      <c r="C40" s="45" t="s">
        <v>64</v>
      </c>
      <c r="D40" s="45" t="s">
        <v>81</v>
      </c>
      <c r="E40" s="46" t="s">
        <v>82</v>
      </c>
      <c r="F40" s="60">
        <v>15</v>
      </c>
    </row>
    <row r="41" spans="1:6" ht="20.100000000000001" customHeight="1" x14ac:dyDescent="0.25">
      <c r="A41" s="61" t="s">
        <v>229</v>
      </c>
      <c r="B41" s="274"/>
      <c r="C41" s="274"/>
      <c r="D41" s="54" t="s">
        <v>8</v>
      </c>
      <c r="E41" s="274" t="s">
        <v>230</v>
      </c>
      <c r="F41" s="275"/>
    </row>
    <row r="42" spans="1:6" ht="20.100000000000001" customHeight="1" x14ac:dyDescent="0.25">
      <c r="A42" s="273"/>
      <c r="B42" s="274"/>
      <c r="C42" s="274"/>
      <c r="D42" s="54" t="s">
        <v>242</v>
      </c>
      <c r="E42" s="274">
        <v>15</v>
      </c>
      <c r="F42" s="275"/>
    </row>
    <row r="43" spans="1:6" ht="26.1" customHeight="1" x14ac:dyDescent="0.25">
      <c r="A43" s="44" t="s">
        <v>83</v>
      </c>
      <c r="B43" s="45" t="s">
        <v>84</v>
      </c>
      <c r="C43" s="45" t="s">
        <v>64</v>
      </c>
      <c r="D43" s="45" t="s">
        <v>85</v>
      </c>
      <c r="E43" s="46" t="s">
        <v>82</v>
      </c>
      <c r="F43" s="60">
        <v>27</v>
      </c>
    </row>
    <row r="44" spans="1:6" ht="20.100000000000001" customHeight="1" x14ac:dyDescent="0.25">
      <c r="A44" s="61" t="s">
        <v>229</v>
      </c>
      <c r="B44" s="274"/>
      <c r="C44" s="274"/>
      <c r="D44" s="54" t="s">
        <v>8</v>
      </c>
      <c r="E44" s="274" t="s">
        <v>230</v>
      </c>
      <c r="F44" s="275"/>
    </row>
    <row r="45" spans="1:6" ht="20.100000000000001" customHeight="1" x14ac:dyDescent="0.25">
      <c r="A45" s="273"/>
      <c r="B45" s="274"/>
      <c r="C45" s="274"/>
      <c r="D45" s="54" t="s">
        <v>240</v>
      </c>
      <c r="E45" s="274">
        <v>27</v>
      </c>
      <c r="F45" s="275"/>
    </row>
    <row r="46" spans="1:6" ht="26.1" customHeight="1" x14ac:dyDescent="0.25">
      <c r="A46" s="44" t="s">
        <v>86</v>
      </c>
      <c r="B46" s="45" t="s">
        <v>87</v>
      </c>
      <c r="C46" s="45" t="s">
        <v>64</v>
      </c>
      <c r="D46" s="45" t="s">
        <v>88</v>
      </c>
      <c r="E46" s="46" t="s">
        <v>82</v>
      </c>
      <c r="F46" s="60">
        <v>23</v>
      </c>
    </row>
    <row r="47" spans="1:6" ht="20.100000000000001" customHeight="1" x14ac:dyDescent="0.25">
      <c r="A47" s="61" t="s">
        <v>229</v>
      </c>
      <c r="B47" s="274"/>
      <c r="C47" s="274"/>
      <c r="D47" s="54" t="s">
        <v>8</v>
      </c>
      <c r="E47" s="274" t="s">
        <v>230</v>
      </c>
      <c r="F47" s="275"/>
    </row>
    <row r="48" spans="1:6" ht="20.100000000000001" customHeight="1" x14ac:dyDescent="0.25">
      <c r="A48" s="273"/>
      <c r="B48" s="274"/>
      <c r="C48" s="274"/>
      <c r="D48" s="54" t="s">
        <v>240</v>
      </c>
      <c r="E48" s="274">
        <v>23</v>
      </c>
      <c r="F48" s="275"/>
    </row>
    <row r="49" spans="1:6" ht="39" customHeight="1" x14ac:dyDescent="0.25">
      <c r="A49" s="44" t="s">
        <v>89</v>
      </c>
      <c r="B49" s="45" t="s">
        <v>90</v>
      </c>
      <c r="C49" s="45" t="s">
        <v>33</v>
      </c>
      <c r="D49" s="45" t="s">
        <v>91</v>
      </c>
      <c r="E49" s="46" t="s">
        <v>82</v>
      </c>
      <c r="F49" s="60">
        <v>1701</v>
      </c>
    </row>
    <row r="50" spans="1:6" ht="20.100000000000001" customHeight="1" x14ac:dyDescent="0.25">
      <c r="A50" s="61" t="s">
        <v>229</v>
      </c>
      <c r="B50" s="274"/>
      <c r="C50" s="274"/>
      <c r="D50" s="54" t="s">
        <v>8</v>
      </c>
      <c r="E50" s="274" t="s">
        <v>230</v>
      </c>
      <c r="F50" s="275"/>
    </row>
    <row r="51" spans="1:6" ht="20.100000000000001" customHeight="1" x14ac:dyDescent="0.25">
      <c r="A51" s="273"/>
      <c r="B51" s="274"/>
      <c r="C51" s="274"/>
      <c r="D51" s="54" t="s">
        <v>243</v>
      </c>
      <c r="E51" s="274"/>
      <c r="F51" s="275"/>
    </row>
    <row r="52" spans="1:6" ht="39" customHeight="1" x14ac:dyDescent="0.25">
      <c r="A52" s="44" t="s">
        <v>92</v>
      </c>
      <c r="B52" s="45" t="s">
        <v>90</v>
      </c>
      <c r="C52" s="45" t="s">
        <v>33</v>
      </c>
      <c r="D52" s="45" t="s">
        <v>93</v>
      </c>
      <c r="E52" s="46" t="s">
        <v>82</v>
      </c>
      <c r="F52" s="60">
        <v>850.5</v>
      </c>
    </row>
    <row r="53" spans="1:6" ht="20.100000000000001" customHeight="1" x14ac:dyDescent="0.25">
      <c r="A53" s="61" t="s">
        <v>229</v>
      </c>
      <c r="B53" s="274"/>
      <c r="C53" s="274"/>
      <c r="D53" s="54" t="s">
        <v>8</v>
      </c>
      <c r="E53" s="274" t="s">
        <v>230</v>
      </c>
      <c r="F53" s="275"/>
    </row>
    <row r="54" spans="1:6" ht="20.100000000000001" customHeight="1" x14ac:dyDescent="0.25">
      <c r="A54" s="273"/>
      <c r="B54" s="274"/>
      <c r="C54" s="274"/>
      <c r="D54" s="54" t="s">
        <v>244</v>
      </c>
      <c r="E54" s="274"/>
      <c r="F54" s="275"/>
    </row>
    <row r="55" spans="1:6" ht="39" customHeight="1" x14ac:dyDescent="0.25">
      <c r="A55" s="44" t="s">
        <v>94</v>
      </c>
      <c r="B55" s="45" t="s">
        <v>95</v>
      </c>
      <c r="C55" s="45" t="s">
        <v>33</v>
      </c>
      <c r="D55" s="45" t="s">
        <v>96</v>
      </c>
      <c r="E55" s="46" t="s">
        <v>82</v>
      </c>
      <c r="F55" s="60">
        <v>81.900000000000006</v>
      </c>
    </row>
    <row r="56" spans="1:6" ht="20.100000000000001" customHeight="1" x14ac:dyDescent="0.25">
      <c r="A56" s="61" t="s">
        <v>229</v>
      </c>
      <c r="B56" s="274"/>
      <c r="C56" s="274"/>
      <c r="D56" s="54" t="s">
        <v>8</v>
      </c>
      <c r="E56" s="274" t="s">
        <v>230</v>
      </c>
      <c r="F56" s="275"/>
    </row>
    <row r="57" spans="1:6" ht="20.100000000000001" customHeight="1" x14ac:dyDescent="0.25">
      <c r="A57" s="273"/>
      <c r="B57" s="274"/>
      <c r="C57" s="274"/>
      <c r="D57" s="54" t="s">
        <v>240</v>
      </c>
      <c r="E57" s="274"/>
      <c r="F57" s="275"/>
    </row>
    <row r="58" spans="1:6" ht="39" customHeight="1" x14ac:dyDescent="0.25">
      <c r="A58" s="44" t="s">
        <v>97</v>
      </c>
      <c r="B58" s="45" t="s">
        <v>98</v>
      </c>
      <c r="C58" s="45" t="s">
        <v>33</v>
      </c>
      <c r="D58" s="45" t="s">
        <v>99</v>
      </c>
      <c r="E58" s="46" t="s">
        <v>82</v>
      </c>
      <c r="F58" s="60">
        <v>1789.2</v>
      </c>
    </row>
    <row r="59" spans="1:6" ht="20.100000000000001" customHeight="1" x14ac:dyDescent="0.25">
      <c r="A59" s="61" t="s">
        <v>229</v>
      </c>
      <c r="B59" s="274"/>
      <c r="C59" s="274"/>
      <c r="D59" s="54" t="s">
        <v>8</v>
      </c>
      <c r="E59" s="274" t="s">
        <v>230</v>
      </c>
      <c r="F59" s="275"/>
    </row>
    <row r="60" spans="1:6" ht="20.100000000000001" customHeight="1" x14ac:dyDescent="0.25">
      <c r="A60" s="273"/>
      <c r="B60" s="274"/>
      <c r="C60" s="274"/>
      <c r="D60" s="54" t="s">
        <v>240</v>
      </c>
      <c r="E60" s="274"/>
      <c r="F60" s="275"/>
    </row>
    <row r="61" spans="1:6" ht="39" customHeight="1" x14ac:dyDescent="0.25">
      <c r="A61" s="44" t="s">
        <v>100</v>
      </c>
      <c r="B61" s="45" t="s">
        <v>98</v>
      </c>
      <c r="C61" s="45" t="s">
        <v>33</v>
      </c>
      <c r="D61" s="45" t="s">
        <v>101</v>
      </c>
      <c r="E61" s="46" t="s">
        <v>82</v>
      </c>
      <c r="F61" s="60">
        <v>12</v>
      </c>
    </row>
    <row r="62" spans="1:6" ht="20.100000000000001" customHeight="1" x14ac:dyDescent="0.25">
      <c r="A62" s="61" t="s">
        <v>229</v>
      </c>
      <c r="B62" s="274"/>
      <c r="C62" s="274"/>
      <c r="D62" s="54" t="s">
        <v>8</v>
      </c>
      <c r="E62" s="274" t="s">
        <v>230</v>
      </c>
      <c r="F62" s="275"/>
    </row>
    <row r="63" spans="1:6" ht="20.100000000000001" customHeight="1" x14ac:dyDescent="0.25">
      <c r="A63" s="273"/>
      <c r="B63" s="274"/>
      <c r="C63" s="274"/>
      <c r="D63" s="54" t="s">
        <v>245</v>
      </c>
      <c r="E63" s="274">
        <f>2*6</f>
        <v>12</v>
      </c>
      <c r="F63" s="275"/>
    </row>
    <row r="64" spans="1:6" ht="39" customHeight="1" x14ac:dyDescent="0.25">
      <c r="A64" s="44" t="s">
        <v>102</v>
      </c>
      <c r="B64" s="45" t="s">
        <v>103</v>
      </c>
      <c r="C64" s="45" t="s">
        <v>33</v>
      </c>
      <c r="D64" s="45" t="s">
        <v>104</v>
      </c>
      <c r="E64" s="46" t="s">
        <v>82</v>
      </c>
      <c r="F64" s="60">
        <v>963.9</v>
      </c>
    </row>
    <row r="65" spans="1:6" ht="20.100000000000001" customHeight="1" x14ac:dyDescent="0.25">
      <c r="A65" s="61" t="s">
        <v>229</v>
      </c>
      <c r="B65" s="274"/>
      <c r="C65" s="274"/>
      <c r="D65" s="54" t="s">
        <v>8</v>
      </c>
      <c r="E65" s="274" t="s">
        <v>230</v>
      </c>
      <c r="F65" s="275"/>
    </row>
    <row r="66" spans="1:6" ht="20.100000000000001" customHeight="1" x14ac:dyDescent="0.25">
      <c r="A66" s="273"/>
      <c r="B66" s="274"/>
      <c r="C66" s="274"/>
      <c r="D66" s="54" t="s">
        <v>240</v>
      </c>
      <c r="E66" s="274"/>
      <c r="F66" s="275"/>
    </row>
    <row r="67" spans="1:6" ht="51.9" customHeight="1" x14ac:dyDescent="0.25">
      <c r="A67" s="44" t="s">
        <v>105</v>
      </c>
      <c r="B67" s="45" t="s">
        <v>106</v>
      </c>
      <c r="C67" s="45" t="s">
        <v>33</v>
      </c>
      <c r="D67" s="45" t="s">
        <v>107</v>
      </c>
      <c r="E67" s="46" t="s">
        <v>82</v>
      </c>
      <c r="F67" s="60">
        <v>875.7</v>
      </c>
    </row>
    <row r="68" spans="1:6" ht="20.100000000000001" customHeight="1" x14ac:dyDescent="0.25">
      <c r="A68" s="61" t="s">
        <v>229</v>
      </c>
      <c r="B68" s="274"/>
      <c r="C68" s="274"/>
      <c r="D68" s="54" t="s">
        <v>8</v>
      </c>
      <c r="E68" s="274" t="s">
        <v>230</v>
      </c>
      <c r="F68" s="275"/>
    </row>
    <row r="69" spans="1:6" ht="20.100000000000001" customHeight="1" x14ac:dyDescent="0.25">
      <c r="A69" s="273"/>
      <c r="B69" s="274"/>
      <c r="C69" s="274"/>
      <c r="D69" s="54" t="s">
        <v>240</v>
      </c>
      <c r="E69" s="274"/>
      <c r="F69" s="275"/>
    </row>
    <row r="70" spans="1:6" ht="51.9" customHeight="1" x14ac:dyDescent="0.25">
      <c r="A70" s="44" t="s">
        <v>108</v>
      </c>
      <c r="B70" s="45" t="s">
        <v>109</v>
      </c>
      <c r="C70" s="45" t="s">
        <v>33</v>
      </c>
      <c r="D70" s="45" t="s">
        <v>110</v>
      </c>
      <c r="E70" s="46" t="s">
        <v>82</v>
      </c>
      <c r="F70" s="60">
        <v>1685.25</v>
      </c>
    </row>
    <row r="71" spans="1:6" ht="20.100000000000001" customHeight="1" x14ac:dyDescent="0.25">
      <c r="A71" s="61" t="s">
        <v>229</v>
      </c>
      <c r="B71" s="274"/>
      <c r="C71" s="274"/>
      <c r="D71" s="54" t="s">
        <v>8</v>
      </c>
      <c r="E71" s="274" t="s">
        <v>230</v>
      </c>
      <c r="F71" s="275"/>
    </row>
    <row r="72" spans="1:6" ht="20.100000000000001" customHeight="1" x14ac:dyDescent="0.25">
      <c r="A72" s="273"/>
      <c r="B72" s="274"/>
      <c r="C72" s="274"/>
      <c r="D72" s="54" t="s">
        <v>240</v>
      </c>
      <c r="E72" s="274"/>
      <c r="F72" s="275"/>
    </row>
    <row r="73" spans="1:6" ht="51.9" customHeight="1" x14ac:dyDescent="0.25">
      <c r="A73" s="44" t="s">
        <v>111</v>
      </c>
      <c r="B73" s="45" t="s">
        <v>112</v>
      </c>
      <c r="C73" s="45" t="s">
        <v>33</v>
      </c>
      <c r="D73" s="45" t="s">
        <v>113</v>
      </c>
      <c r="E73" s="46" t="s">
        <v>82</v>
      </c>
      <c r="F73" s="60">
        <v>820.08</v>
      </c>
    </row>
    <row r="74" spans="1:6" ht="20.100000000000001" customHeight="1" x14ac:dyDescent="0.25">
      <c r="A74" s="61" t="s">
        <v>229</v>
      </c>
      <c r="B74" s="274"/>
      <c r="C74" s="274"/>
      <c r="D74" s="54" t="s">
        <v>8</v>
      </c>
      <c r="E74" s="274" t="s">
        <v>230</v>
      </c>
      <c r="F74" s="275"/>
    </row>
    <row r="75" spans="1:6" ht="20.100000000000001" customHeight="1" x14ac:dyDescent="0.25">
      <c r="A75" s="273"/>
      <c r="B75" s="274"/>
      <c r="C75" s="274"/>
      <c r="D75" s="54" t="s">
        <v>240</v>
      </c>
      <c r="E75" s="274"/>
      <c r="F75" s="275"/>
    </row>
    <row r="76" spans="1:6" ht="39" customHeight="1" x14ac:dyDescent="0.25">
      <c r="A76" s="44" t="s">
        <v>114</v>
      </c>
      <c r="B76" s="45" t="s">
        <v>115</v>
      </c>
      <c r="C76" s="45" t="s">
        <v>33</v>
      </c>
      <c r="D76" s="45" t="s">
        <v>116</v>
      </c>
      <c r="E76" s="46" t="s">
        <v>82</v>
      </c>
      <c r="F76" s="60">
        <v>1435.2</v>
      </c>
    </row>
    <row r="77" spans="1:6" ht="20.100000000000001" customHeight="1" x14ac:dyDescent="0.25">
      <c r="A77" s="61" t="s">
        <v>229</v>
      </c>
      <c r="B77" s="274"/>
      <c r="C77" s="274"/>
      <c r="D77" s="54" t="s">
        <v>8</v>
      </c>
      <c r="E77" s="274" t="s">
        <v>230</v>
      </c>
      <c r="F77" s="275"/>
    </row>
    <row r="78" spans="1:6" ht="20.100000000000001" customHeight="1" x14ac:dyDescent="0.25">
      <c r="A78" s="273"/>
      <c r="B78" s="274"/>
      <c r="C78" s="274"/>
      <c r="D78" s="54" t="s">
        <v>240</v>
      </c>
      <c r="E78" s="274"/>
      <c r="F78" s="275"/>
    </row>
    <row r="79" spans="1:6" ht="51.9" customHeight="1" x14ac:dyDescent="0.25">
      <c r="A79" s="44" t="s">
        <v>117</v>
      </c>
      <c r="B79" s="45" t="s">
        <v>118</v>
      </c>
      <c r="C79" s="45" t="s">
        <v>33</v>
      </c>
      <c r="D79" s="45" t="s">
        <v>119</v>
      </c>
      <c r="E79" s="46" t="s">
        <v>82</v>
      </c>
      <c r="F79" s="60">
        <v>54</v>
      </c>
    </row>
    <row r="80" spans="1:6" ht="20.100000000000001" customHeight="1" x14ac:dyDescent="0.25">
      <c r="A80" s="61" t="s">
        <v>229</v>
      </c>
      <c r="B80" s="274"/>
      <c r="C80" s="274"/>
      <c r="D80" s="54" t="s">
        <v>8</v>
      </c>
      <c r="E80" s="274" t="s">
        <v>230</v>
      </c>
      <c r="F80" s="275"/>
    </row>
    <row r="81" spans="1:6" ht="20.100000000000001" customHeight="1" x14ac:dyDescent="0.25">
      <c r="A81" s="273"/>
      <c r="B81" s="274"/>
      <c r="C81" s="274"/>
      <c r="D81" s="54" t="s">
        <v>246</v>
      </c>
      <c r="E81" s="274">
        <v>54</v>
      </c>
      <c r="F81" s="275"/>
    </row>
    <row r="82" spans="1:6" ht="51.9" customHeight="1" x14ac:dyDescent="0.25">
      <c r="A82" s="44" t="s">
        <v>120</v>
      </c>
      <c r="B82" s="45" t="s">
        <v>121</v>
      </c>
      <c r="C82" s="45" t="s">
        <v>33</v>
      </c>
      <c r="D82" s="45" t="s">
        <v>122</v>
      </c>
      <c r="E82" s="46" t="s">
        <v>82</v>
      </c>
      <c r="F82" s="60">
        <v>47</v>
      </c>
    </row>
    <row r="83" spans="1:6" ht="20.100000000000001" customHeight="1" x14ac:dyDescent="0.25">
      <c r="A83" s="61" t="s">
        <v>229</v>
      </c>
      <c r="B83" s="274"/>
      <c r="C83" s="274"/>
      <c r="D83" s="54" t="s">
        <v>8</v>
      </c>
      <c r="E83" s="274" t="s">
        <v>230</v>
      </c>
      <c r="F83" s="275"/>
    </row>
    <row r="84" spans="1:6" ht="20.100000000000001" customHeight="1" x14ac:dyDescent="0.25">
      <c r="A84" s="273"/>
      <c r="B84" s="274"/>
      <c r="C84" s="274"/>
      <c r="D84" s="54" t="s">
        <v>247</v>
      </c>
      <c r="E84" s="274">
        <f>30+6+4+4+3</f>
        <v>47</v>
      </c>
      <c r="F84" s="275"/>
    </row>
    <row r="85" spans="1:6" ht="51.9" customHeight="1" x14ac:dyDescent="0.25">
      <c r="A85" s="44" t="s">
        <v>123</v>
      </c>
      <c r="B85" s="45" t="s">
        <v>124</v>
      </c>
      <c r="C85" s="45" t="s">
        <v>33</v>
      </c>
      <c r="D85" s="45" t="s">
        <v>125</v>
      </c>
      <c r="E85" s="46" t="s">
        <v>82</v>
      </c>
      <c r="F85" s="60">
        <v>69</v>
      </c>
    </row>
    <row r="86" spans="1:6" ht="20.100000000000001" customHeight="1" x14ac:dyDescent="0.25">
      <c r="A86" s="61" t="s">
        <v>229</v>
      </c>
      <c r="B86" s="274"/>
      <c r="C86" s="274"/>
      <c r="D86" s="54" t="s">
        <v>8</v>
      </c>
      <c r="E86" s="274" t="s">
        <v>230</v>
      </c>
      <c r="F86" s="275"/>
    </row>
    <row r="87" spans="1:6" ht="20.100000000000001" customHeight="1" x14ac:dyDescent="0.25">
      <c r="A87" s="273"/>
      <c r="B87" s="274"/>
      <c r="C87" s="274"/>
      <c r="D87" s="54" t="s">
        <v>248</v>
      </c>
      <c r="E87" s="274" t="s">
        <v>249</v>
      </c>
      <c r="F87" s="275"/>
    </row>
    <row r="88" spans="1:6" ht="24" customHeight="1" x14ac:dyDescent="0.25">
      <c r="A88" s="38" t="s">
        <v>126</v>
      </c>
      <c r="B88" s="39" t="s">
        <v>29</v>
      </c>
      <c r="C88" s="39"/>
      <c r="D88" s="39" t="s">
        <v>127</v>
      </c>
      <c r="E88" s="40"/>
      <c r="F88" s="59">
        <v>1</v>
      </c>
    </row>
    <row r="89" spans="1:6" ht="26.1" customHeight="1" x14ac:dyDescent="0.25">
      <c r="A89" s="44" t="s">
        <v>128</v>
      </c>
      <c r="B89" s="45" t="s">
        <v>129</v>
      </c>
      <c r="C89" s="45" t="s">
        <v>64</v>
      </c>
      <c r="D89" s="45" t="s">
        <v>130</v>
      </c>
      <c r="E89" s="46" t="s">
        <v>66</v>
      </c>
      <c r="F89" s="60">
        <v>2</v>
      </c>
    </row>
    <row r="90" spans="1:6" ht="20.100000000000001" customHeight="1" x14ac:dyDescent="0.25">
      <c r="A90" s="61" t="s">
        <v>229</v>
      </c>
      <c r="B90" s="274"/>
      <c r="C90" s="274"/>
      <c r="D90" s="54" t="s">
        <v>8</v>
      </c>
      <c r="E90" s="274" t="s">
        <v>230</v>
      </c>
      <c r="F90" s="275"/>
    </row>
    <row r="91" spans="1:6" ht="20.100000000000001" customHeight="1" x14ac:dyDescent="0.25">
      <c r="A91" s="273"/>
      <c r="B91" s="274"/>
      <c r="C91" s="274"/>
      <c r="D91" s="54" t="s">
        <v>240</v>
      </c>
      <c r="E91" s="274">
        <v>2</v>
      </c>
      <c r="F91" s="275"/>
    </row>
    <row r="92" spans="1:6" ht="26.1" customHeight="1" x14ac:dyDescent="0.25">
      <c r="A92" s="44" t="s">
        <v>131</v>
      </c>
      <c r="B92" s="45" t="s">
        <v>132</v>
      </c>
      <c r="C92" s="45" t="s">
        <v>33</v>
      </c>
      <c r="D92" s="45" t="s">
        <v>133</v>
      </c>
      <c r="E92" s="46" t="s">
        <v>66</v>
      </c>
      <c r="F92" s="60">
        <v>1</v>
      </c>
    </row>
    <row r="93" spans="1:6" ht="20.100000000000001" customHeight="1" x14ac:dyDescent="0.25">
      <c r="A93" s="61" t="s">
        <v>229</v>
      </c>
      <c r="B93" s="274"/>
      <c r="C93" s="274"/>
      <c r="D93" s="54" t="s">
        <v>8</v>
      </c>
      <c r="E93" s="274" t="s">
        <v>230</v>
      </c>
      <c r="F93" s="275"/>
    </row>
    <row r="94" spans="1:6" ht="20.100000000000001" customHeight="1" x14ac:dyDescent="0.25">
      <c r="A94" s="273"/>
      <c r="B94" s="274"/>
      <c r="C94" s="274"/>
      <c r="D94" s="54" t="s">
        <v>250</v>
      </c>
      <c r="E94" s="274">
        <v>1</v>
      </c>
      <c r="F94" s="275"/>
    </row>
    <row r="95" spans="1:6" ht="26.1" customHeight="1" x14ac:dyDescent="0.25">
      <c r="A95" s="44" t="s">
        <v>134</v>
      </c>
      <c r="B95" s="45" t="s">
        <v>135</v>
      </c>
      <c r="C95" s="45" t="s">
        <v>33</v>
      </c>
      <c r="D95" s="45" t="s">
        <v>136</v>
      </c>
      <c r="E95" s="46" t="s">
        <v>66</v>
      </c>
      <c r="F95" s="60">
        <v>2</v>
      </c>
    </row>
    <row r="96" spans="1:6" ht="20.100000000000001" customHeight="1" x14ac:dyDescent="0.25">
      <c r="A96" s="61" t="s">
        <v>229</v>
      </c>
      <c r="B96" s="274"/>
      <c r="C96" s="274"/>
      <c r="D96" s="54" t="s">
        <v>8</v>
      </c>
      <c r="E96" s="274" t="s">
        <v>230</v>
      </c>
      <c r="F96" s="275"/>
    </row>
    <row r="97" spans="1:6" ht="20.100000000000001" customHeight="1" x14ac:dyDescent="0.25">
      <c r="A97" s="273"/>
      <c r="B97" s="274"/>
      <c r="C97" s="274"/>
      <c r="D97" s="54" t="s">
        <v>251</v>
      </c>
      <c r="E97" s="274">
        <v>2</v>
      </c>
      <c r="F97" s="275"/>
    </row>
    <row r="98" spans="1:6" ht="26.1" customHeight="1" x14ac:dyDescent="0.25">
      <c r="A98" s="44" t="s">
        <v>137</v>
      </c>
      <c r="B98" s="45" t="s">
        <v>138</v>
      </c>
      <c r="C98" s="45" t="s">
        <v>33</v>
      </c>
      <c r="D98" s="45" t="s">
        <v>139</v>
      </c>
      <c r="E98" s="46" t="s">
        <v>66</v>
      </c>
      <c r="F98" s="60">
        <v>1</v>
      </c>
    </row>
    <row r="99" spans="1:6" ht="20.100000000000001" customHeight="1" x14ac:dyDescent="0.25">
      <c r="A99" s="61" t="s">
        <v>229</v>
      </c>
      <c r="B99" s="274"/>
      <c r="C99" s="274"/>
      <c r="D99" s="54" t="s">
        <v>8</v>
      </c>
      <c r="E99" s="274" t="s">
        <v>230</v>
      </c>
      <c r="F99" s="275"/>
    </row>
    <row r="100" spans="1:6" ht="20.100000000000001" customHeight="1" x14ac:dyDescent="0.25">
      <c r="A100" s="273"/>
      <c r="B100" s="274"/>
      <c r="C100" s="274"/>
      <c r="D100" s="54" t="s">
        <v>252</v>
      </c>
      <c r="E100" s="274">
        <v>1</v>
      </c>
      <c r="F100" s="275"/>
    </row>
    <row r="101" spans="1:6" ht="26.1" customHeight="1" x14ac:dyDescent="0.25">
      <c r="A101" s="44" t="s">
        <v>140</v>
      </c>
      <c r="B101" s="45" t="s">
        <v>141</v>
      </c>
      <c r="C101" s="45" t="s">
        <v>64</v>
      </c>
      <c r="D101" s="45" t="s">
        <v>142</v>
      </c>
      <c r="E101" s="46" t="s">
        <v>66</v>
      </c>
      <c r="F101" s="60">
        <v>2</v>
      </c>
    </row>
    <row r="102" spans="1:6" ht="20.100000000000001" customHeight="1" x14ac:dyDescent="0.25">
      <c r="A102" s="61" t="s">
        <v>229</v>
      </c>
      <c r="B102" s="274"/>
      <c r="C102" s="274"/>
      <c r="D102" s="54" t="s">
        <v>8</v>
      </c>
      <c r="E102" s="274" t="s">
        <v>230</v>
      </c>
      <c r="F102" s="275"/>
    </row>
    <row r="103" spans="1:6" ht="20.100000000000001" customHeight="1" x14ac:dyDescent="0.25">
      <c r="A103" s="273"/>
      <c r="B103" s="274"/>
      <c r="C103" s="274"/>
      <c r="D103" s="54" t="s">
        <v>253</v>
      </c>
      <c r="E103" s="274">
        <v>2</v>
      </c>
      <c r="F103" s="275"/>
    </row>
    <row r="104" spans="1:6" ht="26.1" customHeight="1" x14ac:dyDescent="0.25">
      <c r="A104" s="44" t="s">
        <v>143</v>
      </c>
      <c r="B104" s="45" t="s">
        <v>144</v>
      </c>
      <c r="C104" s="45" t="s">
        <v>33</v>
      </c>
      <c r="D104" s="45" t="s">
        <v>145</v>
      </c>
      <c r="E104" s="46" t="s">
        <v>66</v>
      </c>
      <c r="F104" s="60">
        <v>2</v>
      </c>
    </row>
    <row r="105" spans="1:6" ht="20.100000000000001" customHeight="1" x14ac:dyDescent="0.25">
      <c r="A105" s="61" t="s">
        <v>229</v>
      </c>
      <c r="B105" s="274"/>
      <c r="C105" s="274"/>
      <c r="D105" s="54" t="s">
        <v>8</v>
      </c>
      <c r="E105" s="274" t="s">
        <v>230</v>
      </c>
      <c r="F105" s="275"/>
    </row>
    <row r="106" spans="1:6" ht="20.100000000000001" customHeight="1" x14ac:dyDescent="0.25">
      <c r="A106" s="273"/>
      <c r="B106" s="274"/>
      <c r="C106" s="274"/>
      <c r="D106" s="54" t="s">
        <v>254</v>
      </c>
      <c r="E106" s="274">
        <v>2</v>
      </c>
      <c r="F106" s="275"/>
    </row>
    <row r="107" spans="1:6" ht="39" customHeight="1" x14ac:dyDescent="0.25">
      <c r="A107" s="44" t="s">
        <v>146</v>
      </c>
      <c r="B107" s="45" t="s">
        <v>147</v>
      </c>
      <c r="C107" s="45" t="s">
        <v>64</v>
      </c>
      <c r="D107" s="45" t="s">
        <v>148</v>
      </c>
      <c r="E107" s="46" t="s">
        <v>66</v>
      </c>
      <c r="F107" s="60">
        <v>2</v>
      </c>
    </row>
    <row r="108" spans="1:6" ht="20.100000000000001" customHeight="1" x14ac:dyDescent="0.25">
      <c r="A108" s="61" t="s">
        <v>229</v>
      </c>
      <c r="B108" s="274"/>
      <c r="C108" s="274"/>
      <c r="D108" s="54" t="s">
        <v>8</v>
      </c>
      <c r="E108" s="274" t="s">
        <v>230</v>
      </c>
      <c r="F108" s="275"/>
    </row>
    <row r="109" spans="1:6" ht="20.100000000000001" customHeight="1" x14ac:dyDescent="0.25">
      <c r="A109" s="273"/>
      <c r="B109" s="274"/>
      <c r="C109" s="274"/>
      <c r="D109" s="54" t="s">
        <v>255</v>
      </c>
      <c r="E109" s="274">
        <v>2</v>
      </c>
      <c r="F109" s="275"/>
    </row>
    <row r="110" spans="1:6" ht="39" customHeight="1" x14ac:dyDescent="0.25">
      <c r="A110" s="44" t="s">
        <v>149</v>
      </c>
      <c r="B110" s="45" t="s">
        <v>150</v>
      </c>
      <c r="C110" s="45" t="s">
        <v>33</v>
      </c>
      <c r="D110" s="45" t="s">
        <v>151</v>
      </c>
      <c r="E110" s="46" t="s">
        <v>66</v>
      </c>
      <c r="F110" s="60">
        <v>66</v>
      </c>
    </row>
    <row r="111" spans="1:6" ht="20.100000000000001" customHeight="1" x14ac:dyDescent="0.25">
      <c r="A111" s="61" t="s">
        <v>229</v>
      </c>
      <c r="B111" s="274"/>
      <c r="C111" s="274"/>
      <c r="D111" s="54" t="s">
        <v>8</v>
      </c>
      <c r="E111" s="274" t="s">
        <v>230</v>
      </c>
      <c r="F111" s="275"/>
    </row>
    <row r="112" spans="1:6" ht="20.100000000000001" customHeight="1" x14ac:dyDescent="0.25">
      <c r="A112" s="273"/>
      <c r="B112" s="274"/>
      <c r="C112" s="274"/>
      <c r="D112" s="54" t="s">
        <v>240</v>
      </c>
      <c r="E112" s="274">
        <v>66</v>
      </c>
      <c r="F112" s="275"/>
    </row>
    <row r="113" spans="1:6" ht="26.1" customHeight="1" x14ac:dyDescent="0.25">
      <c r="A113" s="44" t="s">
        <v>152</v>
      </c>
      <c r="B113" s="45" t="s">
        <v>153</v>
      </c>
      <c r="C113" s="45" t="s">
        <v>33</v>
      </c>
      <c r="D113" s="45" t="s">
        <v>154</v>
      </c>
      <c r="E113" s="46" t="s">
        <v>66</v>
      </c>
      <c r="F113" s="60">
        <v>6</v>
      </c>
    </row>
    <row r="114" spans="1:6" ht="20.100000000000001" customHeight="1" x14ac:dyDescent="0.25">
      <c r="A114" s="61" t="s">
        <v>229</v>
      </c>
      <c r="B114" s="274"/>
      <c r="C114" s="274"/>
      <c r="D114" s="54" t="s">
        <v>8</v>
      </c>
      <c r="E114" s="274" t="s">
        <v>230</v>
      </c>
      <c r="F114" s="275"/>
    </row>
    <row r="115" spans="1:6" ht="20.100000000000001" customHeight="1" x14ac:dyDescent="0.25">
      <c r="A115" s="273"/>
      <c r="B115" s="274"/>
      <c r="C115" s="274"/>
      <c r="D115" s="54" t="s">
        <v>256</v>
      </c>
      <c r="E115" s="274">
        <f>3*2</f>
        <v>6</v>
      </c>
      <c r="F115" s="275"/>
    </row>
    <row r="116" spans="1:6" ht="26.1" customHeight="1" x14ac:dyDescent="0.25">
      <c r="A116" s="44" t="s">
        <v>155</v>
      </c>
      <c r="B116" s="45" t="s">
        <v>156</v>
      </c>
      <c r="C116" s="45" t="s">
        <v>33</v>
      </c>
      <c r="D116" s="45" t="s">
        <v>157</v>
      </c>
      <c r="E116" s="46" t="s">
        <v>66</v>
      </c>
      <c r="F116" s="60">
        <v>54</v>
      </c>
    </row>
    <row r="117" spans="1:6" ht="20.100000000000001" customHeight="1" x14ac:dyDescent="0.25">
      <c r="A117" s="61" t="s">
        <v>229</v>
      </c>
      <c r="B117" s="274"/>
      <c r="C117" s="274"/>
      <c r="D117" s="54" t="s">
        <v>8</v>
      </c>
      <c r="E117" s="274" t="s">
        <v>230</v>
      </c>
      <c r="F117" s="275"/>
    </row>
    <row r="118" spans="1:6" ht="20.100000000000001" customHeight="1" x14ac:dyDescent="0.25">
      <c r="A118" s="273"/>
      <c r="B118" s="274"/>
      <c r="C118" s="274"/>
      <c r="D118" s="54" t="s">
        <v>257</v>
      </c>
      <c r="E118" s="274">
        <v>54</v>
      </c>
      <c r="F118" s="275"/>
    </row>
    <row r="119" spans="1:6" ht="26.1" customHeight="1" x14ac:dyDescent="0.25">
      <c r="A119" s="44" t="s">
        <v>158</v>
      </c>
      <c r="B119" s="45" t="s">
        <v>159</v>
      </c>
      <c r="C119" s="45" t="s">
        <v>33</v>
      </c>
      <c r="D119" s="45" t="s">
        <v>160</v>
      </c>
      <c r="E119" s="46" t="s">
        <v>66</v>
      </c>
      <c r="F119" s="60">
        <v>54</v>
      </c>
    </row>
    <row r="120" spans="1:6" ht="20.100000000000001" customHeight="1" x14ac:dyDescent="0.25">
      <c r="A120" s="61" t="s">
        <v>229</v>
      </c>
      <c r="B120" s="274"/>
      <c r="C120" s="274"/>
      <c r="D120" s="54" t="s">
        <v>8</v>
      </c>
      <c r="E120" s="274" t="s">
        <v>230</v>
      </c>
      <c r="F120" s="275"/>
    </row>
    <row r="121" spans="1:6" ht="20.100000000000001" customHeight="1" x14ac:dyDescent="0.25">
      <c r="A121" s="273"/>
      <c r="B121" s="274"/>
      <c r="C121" s="274"/>
      <c r="D121" s="54" t="s">
        <v>258</v>
      </c>
      <c r="E121" s="274" t="s">
        <v>259</v>
      </c>
      <c r="F121" s="275"/>
    </row>
    <row r="122" spans="1:6" ht="26.1" customHeight="1" x14ac:dyDescent="0.25">
      <c r="A122" s="44" t="s">
        <v>161</v>
      </c>
      <c r="B122" s="45" t="s">
        <v>162</v>
      </c>
      <c r="C122" s="45" t="s">
        <v>64</v>
      </c>
      <c r="D122" s="45" t="s">
        <v>163</v>
      </c>
      <c r="E122" s="46" t="s">
        <v>66</v>
      </c>
      <c r="F122" s="60">
        <v>2</v>
      </c>
    </row>
    <row r="123" spans="1:6" ht="20.100000000000001" customHeight="1" x14ac:dyDescent="0.25">
      <c r="A123" s="61" t="s">
        <v>229</v>
      </c>
      <c r="B123" s="274"/>
      <c r="C123" s="274"/>
      <c r="D123" s="54" t="s">
        <v>8</v>
      </c>
      <c r="E123" s="274" t="s">
        <v>230</v>
      </c>
      <c r="F123" s="275"/>
    </row>
    <row r="124" spans="1:6" ht="20.100000000000001" customHeight="1" x14ac:dyDescent="0.25">
      <c r="A124" s="273"/>
      <c r="B124" s="274"/>
      <c r="C124" s="274"/>
      <c r="D124" s="54" t="s">
        <v>260</v>
      </c>
      <c r="E124" s="274">
        <v>2</v>
      </c>
      <c r="F124" s="275"/>
    </row>
    <row r="125" spans="1:6" ht="26.1" customHeight="1" x14ac:dyDescent="0.25">
      <c r="A125" s="44" t="s">
        <v>164</v>
      </c>
      <c r="B125" s="45" t="s">
        <v>165</v>
      </c>
      <c r="C125" s="45" t="s">
        <v>64</v>
      </c>
      <c r="D125" s="45" t="s">
        <v>166</v>
      </c>
      <c r="E125" s="46" t="s">
        <v>66</v>
      </c>
      <c r="F125" s="60">
        <v>2</v>
      </c>
    </row>
    <row r="126" spans="1:6" ht="20.100000000000001" customHeight="1" x14ac:dyDescent="0.25">
      <c r="A126" s="61" t="s">
        <v>229</v>
      </c>
      <c r="B126" s="274"/>
      <c r="C126" s="274"/>
      <c r="D126" s="54" t="s">
        <v>8</v>
      </c>
      <c r="E126" s="274" t="s">
        <v>230</v>
      </c>
      <c r="F126" s="275"/>
    </row>
    <row r="127" spans="1:6" ht="20.100000000000001" customHeight="1" x14ac:dyDescent="0.25">
      <c r="A127" s="273"/>
      <c r="B127" s="274"/>
      <c r="C127" s="274"/>
      <c r="D127" s="54" t="s">
        <v>261</v>
      </c>
      <c r="E127" s="274">
        <v>2</v>
      </c>
      <c r="F127" s="275"/>
    </row>
    <row r="128" spans="1:6" ht="26.1" customHeight="1" x14ac:dyDescent="0.25">
      <c r="A128" s="44" t="s">
        <v>167</v>
      </c>
      <c r="B128" s="45" t="s">
        <v>168</v>
      </c>
      <c r="C128" s="45" t="s">
        <v>64</v>
      </c>
      <c r="D128" s="45" t="s">
        <v>169</v>
      </c>
      <c r="E128" s="46" t="s">
        <v>66</v>
      </c>
      <c r="F128" s="60">
        <v>2</v>
      </c>
    </row>
    <row r="129" spans="1:6" ht="20.100000000000001" customHeight="1" x14ac:dyDescent="0.25">
      <c r="A129" s="61" t="s">
        <v>229</v>
      </c>
      <c r="B129" s="274"/>
      <c r="C129" s="274"/>
      <c r="D129" s="54" t="s">
        <v>8</v>
      </c>
      <c r="E129" s="274" t="s">
        <v>230</v>
      </c>
      <c r="F129" s="275"/>
    </row>
    <row r="130" spans="1:6" ht="20.100000000000001" customHeight="1" x14ac:dyDescent="0.25">
      <c r="A130" s="273"/>
      <c r="B130" s="274"/>
      <c r="C130" s="274"/>
      <c r="D130" s="54" t="s">
        <v>240</v>
      </c>
      <c r="E130" s="274">
        <v>2</v>
      </c>
      <c r="F130" s="275"/>
    </row>
    <row r="131" spans="1:6" ht="26.1" customHeight="1" x14ac:dyDescent="0.25">
      <c r="A131" s="44" t="s">
        <v>170</v>
      </c>
      <c r="B131" s="45" t="s">
        <v>171</v>
      </c>
      <c r="C131" s="45" t="s">
        <v>64</v>
      </c>
      <c r="D131" s="45" t="s">
        <v>172</v>
      </c>
      <c r="E131" s="46" t="s">
        <v>82</v>
      </c>
      <c r="F131" s="60">
        <v>0.8</v>
      </c>
    </row>
    <row r="132" spans="1:6" ht="20.100000000000001" customHeight="1" x14ac:dyDescent="0.25">
      <c r="A132" s="61" t="s">
        <v>229</v>
      </c>
      <c r="B132" s="274"/>
      <c r="C132" s="274"/>
      <c r="D132" s="54" t="s">
        <v>8</v>
      </c>
      <c r="E132" s="274" t="s">
        <v>230</v>
      </c>
      <c r="F132" s="275"/>
    </row>
    <row r="133" spans="1:6" ht="20.100000000000001" customHeight="1" x14ac:dyDescent="0.25">
      <c r="A133" s="273"/>
      <c r="B133" s="274"/>
      <c r="C133" s="274"/>
      <c r="D133" s="54" t="s">
        <v>262</v>
      </c>
      <c r="E133" s="274"/>
      <c r="F133" s="275"/>
    </row>
    <row r="134" spans="1:6" ht="26.1" customHeight="1" x14ac:dyDescent="0.25">
      <c r="A134" s="44" t="s">
        <v>173</v>
      </c>
      <c r="B134" s="45" t="s">
        <v>174</v>
      </c>
      <c r="C134" s="45" t="s">
        <v>64</v>
      </c>
      <c r="D134" s="45" t="s">
        <v>175</v>
      </c>
      <c r="E134" s="46" t="s">
        <v>66</v>
      </c>
      <c r="F134" s="60">
        <v>2</v>
      </c>
    </row>
    <row r="135" spans="1:6" ht="20.100000000000001" customHeight="1" x14ac:dyDescent="0.25">
      <c r="A135" s="61" t="s">
        <v>229</v>
      </c>
      <c r="B135" s="274"/>
      <c r="C135" s="274"/>
      <c r="D135" s="54" t="s">
        <v>8</v>
      </c>
      <c r="E135" s="274" t="s">
        <v>230</v>
      </c>
      <c r="F135" s="275"/>
    </row>
    <row r="136" spans="1:6" ht="20.100000000000001" customHeight="1" x14ac:dyDescent="0.25">
      <c r="A136" s="273"/>
      <c r="B136" s="274"/>
      <c r="C136" s="274"/>
      <c r="D136" s="54" t="s">
        <v>263</v>
      </c>
      <c r="E136" s="274">
        <v>2</v>
      </c>
      <c r="F136" s="275"/>
    </row>
    <row r="137" spans="1:6" ht="26.1" customHeight="1" x14ac:dyDescent="0.25">
      <c r="A137" s="44" t="s">
        <v>176</v>
      </c>
      <c r="B137" s="45" t="s">
        <v>177</v>
      </c>
      <c r="C137" s="45" t="s">
        <v>64</v>
      </c>
      <c r="D137" s="45" t="s">
        <v>178</v>
      </c>
      <c r="E137" s="46" t="s">
        <v>66</v>
      </c>
      <c r="F137" s="60">
        <v>4</v>
      </c>
    </row>
    <row r="138" spans="1:6" ht="20.100000000000001" customHeight="1" x14ac:dyDescent="0.25">
      <c r="A138" s="61" t="s">
        <v>229</v>
      </c>
      <c r="B138" s="274"/>
      <c r="C138" s="274"/>
      <c r="D138" s="54" t="s">
        <v>8</v>
      </c>
      <c r="E138" s="274" t="s">
        <v>230</v>
      </c>
      <c r="F138" s="275"/>
    </row>
    <row r="139" spans="1:6" ht="20.100000000000001" customHeight="1" x14ac:dyDescent="0.25">
      <c r="A139" s="273"/>
      <c r="B139" s="274"/>
      <c r="C139" s="274"/>
      <c r="D139" s="54" t="s">
        <v>264</v>
      </c>
      <c r="E139" s="274">
        <v>4</v>
      </c>
      <c r="F139" s="275"/>
    </row>
    <row r="140" spans="1:6" ht="51.9" customHeight="1" x14ac:dyDescent="0.25">
      <c r="A140" s="44" t="s">
        <v>179</v>
      </c>
      <c r="B140" s="45" t="s">
        <v>180</v>
      </c>
      <c r="C140" s="45" t="s">
        <v>33</v>
      </c>
      <c r="D140" s="45" t="s">
        <v>181</v>
      </c>
      <c r="E140" s="46" t="s">
        <v>66</v>
      </c>
      <c r="F140" s="60">
        <v>2</v>
      </c>
    </row>
    <row r="141" spans="1:6" ht="20.100000000000001" customHeight="1" x14ac:dyDescent="0.25">
      <c r="A141" s="61" t="s">
        <v>229</v>
      </c>
      <c r="B141" s="274"/>
      <c r="C141" s="274"/>
      <c r="D141" s="54" t="s">
        <v>8</v>
      </c>
      <c r="E141" s="274" t="s">
        <v>230</v>
      </c>
      <c r="F141" s="275"/>
    </row>
    <row r="142" spans="1:6" ht="20.100000000000001" customHeight="1" x14ac:dyDescent="0.25">
      <c r="A142" s="273"/>
      <c r="B142" s="274"/>
      <c r="C142" s="274"/>
      <c r="D142" s="54" t="s">
        <v>265</v>
      </c>
      <c r="E142" s="274">
        <v>2</v>
      </c>
      <c r="F142" s="275"/>
    </row>
    <row r="143" spans="1:6" ht="51.9" customHeight="1" x14ac:dyDescent="0.25">
      <c r="A143" s="44" t="s">
        <v>182</v>
      </c>
      <c r="B143" s="45" t="s">
        <v>183</v>
      </c>
      <c r="C143" s="45" t="s">
        <v>33</v>
      </c>
      <c r="D143" s="45" t="s">
        <v>184</v>
      </c>
      <c r="E143" s="46" t="s">
        <v>66</v>
      </c>
      <c r="F143" s="60">
        <v>1</v>
      </c>
    </row>
    <row r="144" spans="1:6" ht="20.100000000000001" customHeight="1" x14ac:dyDescent="0.25">
      <c r="A144" s="61" t="s">
        <v>229</v>
      </c>
      <c r="B144" s="274"/>
      <c r="C144" s="274"/>
      <c r="D144" s="54" t="s">
        <v>8</v>
      </c>
      <c r="E144" s="274" t="s">
        <v>230</v>
      </c>
      <c r="F144" s="275"/>
    </row>
    <row r="145" spans="1:6" ht="20.100000000000001" customHeight="1" x14ac:dyDescent="0.25">
      <c r="A145" s="273"/>
      <c r="B145" s="274"/>
      <c r="C145" s="274"/>
      <c r="D145" s="54" t="s">
        <v>266</v>
      </c>
      <c r="E145" s="274">
        <v>1</v>
      </c>
      <c r="F145" s="275"/>
    </row>
    <row r="146" spans="1:6" ht="26.1" customHeight="1" x14ac:dyDescent="0.25">
      <c r="A146" s="44" t="s">
        <v>185</v>
      </c>
      <c r="B146" s="45" t="s">
        <v>186</v>
      </c>
      <c r="C146" s="45" t="s">
        <v>64</v>
      </c>
      <c r="D146" s="45" t="s">
        <v>187</v>
      </c>
      <c r="E146" s="46" t="s">
        <v>66</v>
      </c>
      <c r="F146" s="60">
        <v>2</v>
      </c>
    </row>
    <row r="147" spans="1:6" ht="20.100000000000001" customHeight="1" x14ac:dyDescent="0.25">
      <c r="A147" s="61" t="s">
        <v>229</v>
      </c>
      <c r="B147" s="274"/>
      <c r="C147" s="274"/>
      <c r="D147" s="54" t="s">
        <v>8</v>
      </c>
      <c r="E147" s="274" t="s">
        <v>230</v>
      </c>
      <c r="F147" s="275"/>
    </row>
    <row r="148" spans="1:6" ht="20.100000000000001" customHeight="1" x14ac:dyDescent="0.25">
      <c r="A148" s="273"/>
      <c r="B148" s="274"/>
      <c r="C148" s="274"/>
      <c r="D148" s="54" t="s">
        <v>267</v>
      </c>
      <c r="E148" s="274">
        <v>2</v>
      </c>
      <c r="F148" s="275"/>
    </row>
    <row r="149" spans="1:6" ht="26.1" customHeight="1" x14ac:dyDescent="0.25">
      <c r="A149" s="44" t="s">
        <v>188</v>
      </c>
      <c r="B149" s="45" t="s">
        <v>189</v>
      </c>
      <c r="C149" s="45" t="s">
        <v>64</v>
      </c>
      <c r="D149" s="45" t="s">
        <v>190</v>
      </c>
      <c r="E149" s="46" t="s">
        <v>66</v>
      </c>
      <c r="F149" s="60">
        <v>2</v>
      </c>
    </row>
    <row r="150" spans="1:6" ht="20.100000000000001" customHeight="1" x14ac:dyDescent="0.25">
      <c r="A150" s="61" t="s">
        <v>229</v>
      </c>
      <c r="B150" s="274"/>
      <c r="C150" s="274"/>
      <c r="D150" s="54" t="s">
        <v>8</v>
      </c>
      <c r="E150" s="274" t="s">
        <v>230</v>
      </c>
      <c r="F150" s="275"/>
    </row>
    <row r="151" spans="1:6" ht="20.100000000000001" customHeight="1" x14ac:dyDescent="0.25">
      <c r="A151" s="273"/>
      <c r="B151" s="274"/>
      <c r="C151" s="274"/>
      <c r="D151" s="54" t="s">
        <v>268</v>
      </c>
      <c r="E151" s="274">
        <v>2</v>
      </c>
      <c r="F151" s="275"/>
    </row>
    <row r="152" spans="1:6" ht="26.1" customHeight="1" x14ac:dyDescent="0.25">
      <c r="A152" s="44" t="s">
        <v>191</v>
      </c>
      <c r="B152" s="45" t="s">
        <v>192</v>
      </c>
      <c r="C152" s="45" t="s">
        <v>64</v>
      </c>
      <c r="D152" s="45" t="s">
        <v>193</v>
      </c>
      <c r="E152" s="46" t="s">
        <v>82</v>
      </c>
      <c r="F152" s="60">
        <v>51</v>
      </c>
    </row>
    <row r="153" spans="1:6" ht="20.100000000000001" customHeight="1" x14ac:dyDescent="0.25">
      <c r="A153" s="61" t="s">
        <v>229</v>
      </c>
      <c r="B153" s="274"/>
      <c r="C153" s="274"/>
      <c r="D153" s="54" t="s">
        <v>8</v>
      </c>
      <c r="E153" s="274" t="s">
        <v>230</v>
      </c>
      <c r="F153" s="275"/>
    </row>
    <row r="154" spans="1:6" ht="20.100000000000001" customHeight="1" x14ac:dyDescent="0.25">
      <c r="A154" s="273"/>
      <c r="B154" s="274"/>
      <c r="C154" s="274"/>
      <c r="D154" s="54" t="s">
        <v>269</v>
      </c>
      <c r="E154" s="274">
        <f>(21*2)+9</f>
        <v>51</v>
      </c>
      <c r="F154" s="275"/>
    </row>
    <row r="155" spans="1:6" ht="26.1" customHeight="1" x14ac:dyDescent="0.25">
      <c r="A155" s="44" t="s">
        <v>194</v>
      </c>
      <c r="B155" s="45" t="s">
        <v>195</v>
      </c>
      <c r="C155" s="45" t="s">
        <v>33</v>
      </c>
      <c r="D155" s="45" t="s">
        <v>196</v>
      </c>
      <c r="E155" s="46" t="s">
        <v>66</v>
      </c>
      <c r="F155" s="60">
        <v>108</v>
      </c>
    </row>
    <row r="156" spans="1:6" ht="20.100000000000001" customHeight="1" x14ac:dyDescent="0.25">
      <c r="A156" s="61" t="s">
        <v>229</v>
      </c>
      <c r="B156" s="274"/>
      <c r="C156" s="274"/>
      <c r="D156" s="54" t="s">
        <v>8</v>
      </c>
      <c r="E156" s="274" t="s">
        <v>230</v>
      </c>
      <c r="F156" s="275"/>
    </row>
    <row r="157" spans="1:6" ht="20.100000000000001" customHeight="1" x14ac:dyDescent="0.25">
      <c r="A157" s="273"/>
      <c r="B157" s="274"/>
      <c r="C157" s="274"/>
      <c r="D157" s="54" t="s">
        <v>270</v>
      </c>
      <c r="E157" s="274">
        <f>2*54</f>
        <v>108</v>
      </c>
      <c r="F157" s="275"/>
    </row>
    <row r="158" spans="1:6" ht="39" customHeight="1" x14ac:dyDescent="0.25">
      <c r="A158" s="44" t="s">
        <v>197</v>
      </c>
      <c r="B158" s="45" t="s">
        <v>198</v>
      </c>
      <c r="C158" s="45" t="s">
        <v>33</v>
      </c>
      <c r="D158" s="45" t="s">
        <v>199</v>
      </c>
      <c r="E158" s="46" t="s">
        <v>66</v>
      </c>
      <c r="F158" s="60">
        <v>24</v>
      </c>
    </row>
    <row r="159" spans="1:6" ht="20.100000000000001" customHeight="1" x14ac:dyDescent="0.25">
      <c r="A159" s="61" t="s">
        <v>229</v>
      </c>
      <c r="B159" s="274"/>
      <c r="C159" s="274"/>
      <c r="D159" s="54" t="s">
        <v>8</v>
      </c>
      <c r="E159" s="274" t="s">
        <v>230</v>
      </c>
      <c r="F159" s="275"/>
    </row>
    <row r="160" spans="1:6" ht="20.100000000000001" customHeight="1" x14ac:dyDescent="0.25">
      <c r="A160" s="273"/>
      <c r="B160" s="274"/>
      <c r="C160" s="274"/>
      <c r="D160" s="54" t="s">
        <v>271</v>
      </c>
      <c r="E160" s="274" t="s">
        <v>272</v>
      </c>
      <c r="F160" s="275"/>
    </row>
    <row r="161" spans="1:6" ht="24" customHeight="1" x14ac:dyDescent="0.25">
      <c r="A161" s="44" t="s">
        <v>200</v>
      </c>
      <c r="B161" s="45" t="s">
        <v>201</v>
      </c>
      <c r="C161" s="45" t="s">
        <v>38</v>
      </c>
      <c r="D161" s="45" t="s">
        <v>202</v>
      </c>
      <c r="E161" s="46" t="s">
        <v>82</v>
      </c>
      <c r="F161" s="60">
        <v>52</v>
      </c>
    </row>
    <row r="162" spans="1:6" ht="20.100000000000001" customHeight="1" x14ac:dyDescent="0.25">
      <c r="A162" s="61" t="s">
        <v>229</v>
      </c>
      <c r="B162" s="274"/>
      <c r="C162" s="274"/>
      <c r="D162" s="54" t="s">
        <v>8</v>
      </c>
      <c r="E162" s="274" t="s">
        <v>230</v>
      </c>
      <c r="F162" s="275"/>
    </row>
    <row r="163" spans="1:6" ht="20.100000000000001" customHeight="1" x14ac:dyDescent="0.25">
      <c r="A163" s="273"/>
      <c r="B163" s="274"/>
      <c r="C163" s="274"/>
      <c r="D163" s="54" t="s">
        <v>273</v>
      </c>
      <c r="E163" s="274"/>
      <c r="F163" s="275"/>
    </row>
    <row r="164" spans="1:6" ht="24" customHeight="1" x14ac:dyDescent="0.25">
      <c r="A164" s="38" t="s">
        <v>203</v>
      </c>
      <c r="B164" s="39" t="s">
        <v>29</v>
      </c>
      <c r="C164" s="39"/>
      <c r="D164" s="39" t="s">
        <v>204</v>
      </c>
      <c r="E164" s="40"/>
      <c r="F164" s="59">
        <v>1</v>
      </c>
    </row>
    <row r="165" spans="1:6" ht="24" customHeight="1" x14ac:dyDescent="0.25">
      <c r="A165" s="44" t="s">
        <v>205</v>
      </c>
      <c r="B165" s="45" t="s">
        <v>206</v>
      </c>
      <c r="C165" s="45" t="s">
        <v>33</v>
      </c>
      <c r="D165" s="45" t="s">
        <v>207</v>
      </c>
      <c r="E165" s="46" t="s">
        <v>208</v>
      </c>
      <c r="F165" s="60">
        <v>243.125</v>
      </c>
    </row>
    <row r="166" spans="1:6" ht="20.100000000000001" customHeight="1" x14ac:dyDescent="0.25">
      <c r="A166" s="61" t="s">
        <v>229</v>
      </c>
      <c r="B166" s="274"/>
      <c r="C166" s="274"/>
      <c r="D166" s="54" t="s">
        <v>8</v>
      </c>
      <c r="E166" s="274" t="s">
        <v>230</v>
      </c>
      <c r="F166" s="275"/>
    </row>
    <row r="167" spans="1:6" ht="20.100000000000001" customHeight="1" x14ac:dyDescent="0.25">
      <c r="A167" s="273"/>
      <c r="B167" s="274"/>
      <c r="C167" s="274"/>
      <c r="D167" s="54" t="s">
        <v>30</v>
      </c>
      <c r="E167" s="274"/>
      <c r="F167" s="275"/>
    </row>
    <row r="168" spans="1:6" ht="26.1" customHeight="1" x14ac:dyDescent="0.25">
      <c r="A168" s="44" t="s">
        <v>209</v>
      </c>
      <c r="B168" s="45" t="s">
        <v>210</v>
      </c>
      <c r="C168" s="45" t="s">
        <v>33</v>
      </c>
      <c r="D168" s="45" t="s">
        <v>211</v>
      </c>
      <c r="E168" s="46" t="s">
        <v>208</v>
      </c>
      <c r="F168" s="60">
        <v>243.125</v>
      </c>
    </row>
    <row r="169" spans="1:6" ht="20.100000000000001" customHeight="1" x14ac:dyDescent="0.25">
      <c r="A169" s="61" t="s">
        <v>229</v>
      </c>
      <c r="B169" s="274"/>
      <c r="C169" s="274"/>
      <c r="D169" s="54" t="s">
        <v>8</v>
      </c>
      <c r="E169" s="274" t="s">
        <v>230</v>
      </c>
      <c r="F169" s="275"/>
    </row>
    <row r="170" spans="1:6" ht="20.100000000000001" customHeight="1" x14ac:dyDescent="0.25">
      <c r="A170" s="273"/>
      <c r="B170" s="274"/>
      <c r="C170" s="274"/>
      <c r="D170" s="54" t="s">
        <v>30</v>
      </c>
      <c r="E170" s="274" t="s">
        <v>274</v>
      </c>
      <c r="F170" s="275"/>
    </row>
    <row r="171" spans="1:6" ht="26.1" customHeight="1" x14ac:dyDescent="0.25">
      <c r="A171" s="44" t="s">
        <v>212</v>
      </c>
      <c r="B171" s="45" t="s">
        <v>213</v>
      </c>
      <c r="C171" s="45" t="s">
        <v>69</v>
      </c>
      <c r="D171" s="45" t="s">
        <v>214</v>
      </c>
      <c r="E171" s="46" t="s">
        <v>215</v>
      </c>
      <c r="F171" s="60">
        <v>90</v>
      </c>
    </row>
    <row r="172" spans="1:6" ht="20.100000000000001" customHeight="1" x14ac:dyDescent="0.25">
      <c r="A172" s="61" t="s">
        <v>229</v>
      </c>
      <c r="B172" s="274"/>
      <c r="C172" s="274"/>
      <c r="D172" s="54" t="s">
        <v>8</v>
      </c>
      <c r="E172" s="274" t="s">
        <v>230</v>
      </c>
      <c r="F172" s="275"/>
    </row>
    <row r="173" spans="1:6" ht="20.100000000000001" customHeight="1" x14ac:dyDescent="0.25">
      <c r="A173" s="273"/>
      <c r="B173" s="274"/>
      <c r="C173" s="274"/>
      <c r="D173" s="54" t="s">
        <v>240</v>
      </c>
      <c r="E173" s="274">
        <v>90</v>
      </c>
      <c r="F173" s="275"/>
    </row>
    <row r="174" spans="1:6" ht="51.9" customHeight="1" x14ac:dyDescent="0.25">
      <c r="A174" s="44" t="s">
        <v>216</v>
      </c>
      <c r="B174" s="45" t="s">
        <v>217</v>
      </c>
      <c r="C174" s="45" t="s">
        <v>33</v>
      </c>
      <c r="D174" s="45" t="s">
        <v>218</v>
      </c>
      <c r="E174" s="46" t="s">
        <v>44</v>
      </c>
      <c r="F174" s="60">
        <v>52</v>
      </c>
    </row>
    <row r="175" spans="1:6" ht="20.100000000000001" customHeight="1" x14ac:dyDescent="0.25">
      <c r="A175" s="61" t="s">
        <v>229</v>
      </c>
      <c r="B175" s="274"/>
      <c r="C175" s="274"/>
      <c r="D175" s="54" t="s">
        <v>8</v>
      </c>
      <c r="E175" s="274" t="s">
        <v>230</v>
      </c>
      <c r="F175" s="275"/>
    </row>
    <row r="176" spans="1:6" ht="20.100000000000001" customHeight="1" x14ac:dyDescent="0.25">
      <c r="A176" s="273"/>
      <c r="B176" s="274"/>
      <c r="C176" s="274"/>
      <c r="D176" s="54" t="s">
        <v>275</v>
      </c>
      <c r="E176" s="274"/>
      <c r="F176" s="275"/>
    </row>
    <row r="177" spans="1:6" ht="26.1" customHeight="1" x14ac:dyDescent="0.25">
      <c r="A177" s="38" t="s">
        <v>219</v>
      </c>
      <c r="B177" s="39" t="s">
        <v>29</v>
      </c>
      <c r="C177" s="39"/>
      <c r="D177" s="39" t="s">
        <v>220</v>
      </c>
      <c r="E177" s="40"/>
      <c r="F177" s="59">
        <v>1</v>
      </c>
    </row>
    <row r="178" spans="1:6" ht="24" customHeight="1" x14ac:dyDescent="0.25">
      <c r="A178" s="44" t="s">
        <v>221</v>
      </c>
      <c r="B178" s="45" t="s">
        <v>222</v>
      </c>
      <c r="C178" s="45" t="s">
        <v>223</v>
      </c>
      <c r="D178" s="45" t="s">
        <v>224</v>
      </c>
      <c r="E178" s="46" t="s">
        <v>71</v>
      </c>
      <c r="F178" s="60">
        <v>62</v>
      </c>
    </row>
    <row r="179" spans="1:6" ht="20.100000000000001" customHeight="1" x14ac:dyDescent="0.25">
      <c r="A179" s="61" t="s">
        <v>229</v>
      </c>
      <c r="B179" s="274"/>
      <c r="C179" s="274"/>
      <c r="D179" s="54" t="s">
        <v>8</v>
      </c>
      <c r="E179" s="274" t="s">
        <v>230</v>
      </c>
      <c r="F179" s="275"/>
    </row>
    <row r="180" spans="1:6" ht="20.100000000000001" customHeight="1" x14ac:dyDescent="0.25">
      <c r="A180" s="273"/>
      <c r="B180" s="274"/>
      <c r="C180" s="274"/>
      <c r="D180" s="54" t="s">
        <v>240</v>
      </c>
      <c r="E180" s="274">
        <v>62</v>
      </c>
      <c r="F180" s="275"/>
    </row>
    <row r="181" spans="1:6" ht="51.9" customHeight="1" x14ac:dyDescent="0.25">
      <c r="A181" s="44" t="s">
        <v>225</v>
      </c>
      <c r="B181" s="45" t="s">
        <v>226</v>
      </c>
      <c r="C181" s="45" t="s">
        <v>33</v>
      </c>
      <c r="D181" s="45" t="s">
        <v>227</v>
      </c>
      <c r="E181" s="46" t="s">
        <v>66</v>
      </c>
      <c r="F181" s="60">
        <v>62</v>
      </c>
    </row>
    <row r="182" spans="1:6" ht="20.100000000000001" customHeight="1" x14ac:dyDescent="0.25">
      <c r="A182" s="61" t="s">
        <v>229</v>
      </c>
      <c r="B182" s="274"/>
      <c r="C182" s="274"/>
      <c r="D182" s="54" t="s">
        <v>8</v>
      </c>
      <c r="E182" s="274" t="s">
        <v>230</v>
      </c>
      <c r="F182" s="275"/>
    </row>
    <row r="183" spans="1:6" ht="20.100000000000001" customHeight="1" thickBot="1" x14ac:dyDescent="0.3">
      <c r="A183" s="276"/>
      <c r="B183" s="277"/>
      <c r="C183" s="277"/>
      <c r="D183" s="57" t="s">
        <v>240</v>
      </c>
      <c r="E183" s="277">
        <v>62</v>
      </c>
      <c r="F183" s="278"/>
    </row>
    <row r="184" spans="1:6" x14ac:dyDescent="0.25">
      <c r="A184" s="51"/>
      <c r="B184" s="51"/>
      <c r="C184" s="51"/>
      <c r="D184" s="51"/>
      <c r="E184" s="51"/>
      <c r="F184" s="51"/>
    </row>
    <row r="185" spans="1:6" ht="36" customHeight="1" x14ac:dyDescent="0.25">
      <c r="A185" s="260" t="s">
        <v>876</v>
      </c>
      <c r="B185" s="250"/>
      <c r="C185" s="250"/>
      <c r="D185" s="250"/>
      <c r="E185" s="250"/>
      <c r="F185" s="250"/>
    </row>
  </sheetData>
  <mergeCells count="229">
    <mergeCell ref="B10:C10"/>
    <mergeCell ref="E10:F10"/>
    <mergeCell ref="A11:C11"/>
    <mergeCell ref="E11:F11"/>
    <mergeCell ref="B13:C13"/>
    <mergeCell ref="E13:F13"/>
    <mergeCell ref="A2:F2"/>
    <mergeCell ref="A3:F3"/>
    <mergeCell ref="B7:C7"/>
    <mergeCell ref="E7:F7"/>
    <mergeCell ref="A8:C8"/>
    <mergeCell ref="E8:F8"/>
    <mergeCell ref="B20:C20"/>
    <mergeCell ref="E20:F20"/>
    <mergeCell ref="A21:C21"/>
    <mergeCell ref="E21:F21"/>
    <mergeCell ref="B23:C23"/>
    <mergeCell ref="E23:F23"/>
    <mergeCell ref="A14:C14"/>
    <mergeCell ref="E14:F14"/>
    <mergeCell ref="B17:C17"/>
    <mergeCell ref="E17:F17"/>
    <mergeCell ref="A18:C18"/>
    <mergeCell ref="E18:F18"/>
    <mergeCell ref="A31:C31"/>
    <mergeCell ref="E31:F31"/>
    <mergeCell ref="B33:C33"/>
    <mergeCell ref="E33:F33"/>
    <mergeCell ref="A34:C34"/>
    <mergeCell ref="E34:F34"/>
    <mergeCell ref="A24:C24"/>
    <mergeCell ref="E24:F24"/>
    <mergeCell ref="A25:C25"/>
    <mergeCell ref="E25:F25"/>
    <mergeCell ref="B30:C30"/>
    <mergeCell ref="E30:F30"/>
    <mergeCell ref="A42:C42"/>
    <mergeCell ref="E42:F42"/>
    <mergeCell ref="B44:C44"/>
    <mergeCell ref="E44:F44"/>
    <mergeCell ref="A45:C45"/>
    <mergeCell ref="E45:F45"/>
    <mergeCell ref="B37:C37"/>
    <mergeCell ref="E37:F37"/>
    <mergeCell ref="A38:C38"/>
    <mergeCell ref="E38:F38"/>
    <mergeCell ref="B41:C41"/>
    <mergeCell ref="E41:F41"/>
    <mergeCell ref="A51:C51"/>
    <mergeCell ref="E51:F51"/>
    <mergeCell ref="B53:C53"/>
    <mergeCell ref="E53:F53"/>
    <mergeCell ref="A54:C54"/>
    <mergeCell ref="E54:F54"/>
    <mergeCell ref="B47:C47"/>
    <mergeCell ref="E47:F47"/>
    <mergeCell ref="A48:C48"/>
    <mergeCell ref="E48:F48"/>
    <mergeCell ref="B50:C50"/>
    <mergeCell ref="E50:F50"/>
    <mergeCell ref="A60:C60"/>
    <mergeCell ref="E60:F60"/>
    <mergeCell ref="B62:C62"/>
    <mergeCell ref="E62:F62"/>
    <mergeCell ref="A63:C63"/>
    <mergeCell ref="E63:F63"/>
    <mergeCell ref="B56:C56"/>
    <mergeCell ref="E56:F56"/>
    <mergeCell ref="A57:C57"/>
    <mergeCell ref="E57:F57"/>
    <mergeCell ref="B59:C59"/>
    <mergeCell ref="E59:F59"/>
    <mergeCell ref="A69:C69"/>
    <mergeCell ref="E69:F69"/>
    <mergeCell ref="B71:C71"/>
    <mergeCell ref="E71:F71"/>
    <mergeCell ref="A72:C72"/>
    <mergeCell ref="E72:F72"/>
    <mergeCell ref="B65:C65"/>
    <mergeCell ref="E65:F65"/>
    <mergeCell ref="A66:C66"/>
    <mergeCell ref="E66:F66"/>
    <mergeCell ref="B68:C68"/>
    <mergeCell ref="E68:F68"/>
    <mergeCell ref="A78:C78"/>
    <mergeCell ref="E78:F78"/>
    <mergeCell ref="B80:C80"/>
    <mergeCell ref="E80:F80"/>
    <mergeCell ref="A81:C81"/>
    <mergeCell ref="E81:F81"/>
    <mergeCell ref="B74:C74"/>
    <mergeCell ref="E74:F74"/>
    <mergeCell ref="A75:C75"/>
    <mergeCell ref="E75:F75"/>
    <mergeCell ref="B77:C77"/>
    <mergeCell ref="E77:F77"/>
    <mergeCell ref="A87:C87"/>
    <mergeCell ref="E87:F87"/>
    <mergeCell ref="B90:C90"/>
    <mergeCell ref="E90:F90"/>
    <mergeCell ref="A91:C91"/>
    <mergeCell ref="E91:F91"/>
    <mergeCell ref="B83:C83"/>
    <mergeCell ref="E83:F83"/>
    <mergeCell ref="A84:C84"/>
    <mergeCell ref="E84:F84"/>
    <mergeCell ref="B86:C86"/>
    <mergeCell ref="E86:F86"/>
    <mergeCell ref="A97:C97"/>
    <mergeCell ref="E97:F97"/>
    <mergeCell ref="B99:C99"/>
    <mergeCell ref="E99:F99"/>
    <mergeCell ref="A100:C100"/>
    <mergeCell ref="E100:F100"/>
    <mergeCell ref="B93:C93"/>
    <mergeCell ref="E93:F93"/>
    <mergeCell ref="A94:C94"/>
    <mergeCell ref="E94:F94"/>
    <mergeCell ref="B96:C96"/>
    <mergeCell ref="E96:F96"/>
    <mergeCell ref="A106:C106"/>
    <mergeCell ref="E106:F106"/>
    <mergeCell ref="B108:C108"/>
    <mergeCell ref="E108:F108"/>
    <mergeCell ref="A109:C109"/>
    <mergeCell ref="E109:F109"/>
    <mergeCell ref="B102:C102"/>
    <mergeCell ref="E102:F102"/>
    <mergeCell ref="A103:C103"/>
    <mergeCell ref="E103:F103"/>
    <mergeCell ref="B105:C105"/>
    <mergeCell ref="E105:F105"/>
    <mergeCell ref="A115:C115"/>
    <mergeCell ref="E115:F115"/>
    <mergeCell ref="B117:C117"/>
    <mergeCell ref="E117:F117"/>
    <mergeCell ref="A118:C118"/>
    <mergeCell ref="E118:F118"/>
    <mergeCell ref="B111:C111"/>
    <mergeCell ref="E111:F111"/>
    <mergeCell ref="A112:C112"/>
    <mergeCell ref="E112:F112"/>
    <mergeCell ref="B114:C114"/>
    <mergeCell ref="E114:F114"/>
    <mergeCell ref="A124:C124"/>
    <mergeCell ref="E124:F124"/>
    <mergeCell ref="B126:C126"/>
    <mergeCell ref="E126:F126"/>
    <mergeCell ref="A127:C127"/>
    <mergeCell ref="E127:F127"/>
    <mergeCell ref="B120:C120"/>
    <mergeCell ref="E120:F120"/>
    <mergeCell ref="A121:C121"/>
    <mergeCell ref="E121:F121"/>
    <mergeCell ref="B123:C123"/>
    <mergeCell ref="E123:F123"/>
    <mergeCell ref="A133:C133"/>
    <mergeCell ref="E133:F133"/>
    <mergeCell ref="B135:C135"/>
    <mergeCell ref="E135:F135"/>
    <mergeCell ref="A136:C136"/>
    <mergeCell ref="E136:F136"/>
    <mergeCell ref="B129:C129"/>
    <mergeCell ref="E129:F129"/>
    <mergeCell ref="A130:C130"/>
    <mergeCell ref="E130:F130"/>
    <mergeCell ref="B132:C132"/>
    <mergeCell ref="E132:F132"/>
    <mergeCell ref="A142:C142"/>
    <mergeCell ref="E142:F142"/>
    <mergeCell ref="B144:C144"/>
    <mergeCell ref="E144:F144"/>
    <mergeCell ref="A145:C145"/>
    <mergeCell ref="E145:F145"/>
    <mergeCell ref="B138:C138"/>
    <mergeCell ref="E138:F138"/>
    <mergeCell ref="A139:C139"/>
    <mergeCell ref="E139:F139"/>
    <mergeCell ref="B141:C141"/>
    <mergeCell ref="E141:F141"/>
    <mergeCell ref="A151:C151"/>
    <mergeCell ref="E151:F151"/>
    <mergeCell ref="B153:C153"/>
    <mergeCell ref="E153:F153"/>
    <mergeCell ref="A154:C154"/>
    <mergeCell ref="E154:F154"/>
    <mergeCell ref="B147:C147"/>
    <mergeCell ref="E147:F147"/>
    <mergeCell ref="A148:C148"/>
    <mergeCell ref="E148:F148"/>
    <mergeCell ref="B150:C150"/>
    <mergeCell ref="E150:F150"/>
    <mergeCell ref="A160:C160"/>
    <mergeCell ref="E160:F160"/>
    <mergeCell ref="B162:C162"/>
    <mergeCell ref="E162:F162"/>
    <mergeCell ref="A163:C163"/>
    <mergeCell ref="E163:F163"/>
    <mergeCell ref="B156:C156"/>
    <mergeCell ref="E156:F156"/>
    <mergeCell ref="A157:C157"/>
    <mergeCell ref="E157:F157"/>
    <mergeCell ref="B159:C159"/>
    <mergeCell ref="E159:F159"/>
    <mergeCell ref="A170:C170"/>
    <mergeCell ref="E170:F170"/>
    <mergeCell ref="B172:C172"/>
    <mergeCell ref="E172:F172"/>
    <mergeCell ref="A173:C173"/>
    <mergeCell ref="E173:F173"/>
    <mergeCell ref="B166:C166"/>
    <mergeCell ref="E166:F166"/>
    <mergeCell ref="A167:C167"/>
    <mergeCell ref="E167:F167"/>
    <mergeCell ref="B169:C169"/>
    <mergeCell ref="E169:F169"/>
    <mergeCell ref="A185:F185"/>
    <mergeCell ref="A180:C180"/>
    <mergeCell ref="E180:F180"/>
    <mergeCell ref="B182:C182"/>
    <mergeCell ref="E182:F182"/>
    <mergeCell ref="A183:C183"/>
    <mergeCell ref="E183:F183"/>
    <mergeCell ref="B175:C175"/>
    <mergeCell ref="E175:F175"/>
    <mergeCell ref="A176:C176"/>
    <mergeCell ref="E176:F176"/>
    <mergeCell ref="B179:C179"/>
    <mergeCell ref="E179:F179"/>
  </mergeCells>
  <printOptions horizontalCentered="1"/>
  <pageMargins left="0.98425196850393704" right="0.98425196850393704" top="1.1811023622047245" bottom="0.98425196850393704" header="0.51181102362204722" footer="0.51181102362204722"/>
  <pageSetup paperSize="9" scale="65" fitToHeight="0" orientation="portrait" r:id="rId1"/>
  <headerFooter>
    <oddHeader xml:space="preserve">&amp;L &amp;G&amp;C&amp;"Times New Roman,Negrito"&amp;12ESTADO DE MATO GROSSO DO SUL
PREFEITURA MUNICIPAL DE RIO BRILHANTE </oddHeader>
    <oddFooter>&amp;L &amp;C&amp;"Times New Roman,Normal"R. Pref. Athayde Nogueira, 1033 - Centro, Rio Brilhante - MS, 79130-000 - Fone: 0800 100 2609 &amp;R&amp;"Times New Roman,Normal"P. &amp;P /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0CB83-EF63-4452-BF5B-1A9760C6C4B1}">
  <sheetPr>
    <pageSetUpPr fitToPage="1"/>
  </sheetPr>
  <dimension ref="A1:J586"/>
  <sheetViews>
    <sheetView showWhiteSpace="0" topLeftCell="A572" workbookViewId="0">
      <selection activeCell="A588" sqref="A588"/>
    </sheetView>
  </sheetViews>
  <sheetFormatPr defaultColWidth="9" defaultRowHeight="13.8" x14ac:dyDescent="0.25"/>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ht="15" customHeight="1" x14ac:dyDescent="0.25">
      <c r="A1" s="23"/>
      <c r="B1" s="24"/>
      <c r="C1" s="271" t="s">
        <v>353</v>
      </c>
      <c r="D1" s="271"/>
      <c r="E1" s="271" t="s">
        <v>1</v>
      </c>
      <c r="F1" s="271"/>
      <c r="G1" s="25"/>
      <c r="H1" s="26" t="s">
        <v>2</v>
      </c>
      <c r="I1" s="296" t="s">
        <v>3</v>
      </c>
      <c r="J1" s="297"/>
    </row>
    <row r="2" spans="1:10" ht="78" customHeight="1" x14ac:dyDescent="0.25">
      <c r="A2" s="28"/>
      <c r="B2" s="29"/>
      <c r="C2" s="298" t="s">
        <v>4</v>
      </c>
      <c r="D2" s="298"/>
      <c r="E2" s="280" t="s">
        <v>19</v>
      </c>
      <c r="F2" s="280"/>
      <c r="G2" s="280"/>
      <c r="H2" s="31" t="s">
        <v>5</v>
      </c>
      <c r="I2" s="280" t="s">
        <v>354</v>
      </c>
      <c r="J2" s="281"/>
    </row>
    <row r="3" spans="1:10" x14ac:dyDescent="0.25">
      <c r="A3" s="272" t="s">
        <v>353</v>
      </c>
      <c r="B3" s="250"/>
      <c r="C3" s="250"/>
      <c r="D3" s="250"/>
      <c r="E3" s="250"/>
      <c r="F3" s="250"/>
      <c r="G3" s="250"/>
      <c r="H3" s="250"/>
      <c r="I3" s="250"/>
      <c r="J3" s="251"/>
    </row>
    <row r="4" spans="1:10" ht="30" customHeight="1" x14ac:dyDescent="0.25">
      <c r="A4" s="272" t="s">
        <v>355</v>
      </c>
      <c r="B4" s="250"/>
      <c r="C4" s="250"/>
      <c r="D4" s="250"/>
      <c r="E4" s="250"/>
      <c r="F4" s="250"/>
      <c r="G4" s="250"/>
      <c r="H4" s="250"/>
      <c r="I4" s="250"/>
      <c r="J4" s="251"/>
    </row>
    <row r="5" spans="1:10" ht="18" customHeight="1" x14ac:dyDescent="0.25">
      <c r="A5" s="33" t="s">
        <v>31</v>
      </c>
      <c r="B5" s="34" t="s">
        <v>23</v>
      </c>
      <c r="C5" s="35" t="s">
        <v>24</v>
      </c>
      <c r="D5" s="35" t="s">
        <v>8</v>
      </c>
      <c r="E5" s="285" t="s">
        <v>356</v>
      </c>
      <c r="F5" s="285"/>
      <c r="G5" s="36" t="s">
        <v>25</v>
      </c>
      <c r="H5" s="34" t="s">
        <v>26</v>
      </c>
      <c r="I5" s="34" t="s">
        <v>27</v>
      </c>
      <c r="J5" s="37" t="s">
        <v>9</v>
      </c>
    </row>
    <row r="6" spans="1:10" ht="26.1" customHeight="1" x14ac:dyDescent="0.25">
      <c r="A6" s="44" t="s">
        <v>357</v>
      </c>
      <c r="B6" s="47" t="s">
        <v>32</v>
      </c>
      <c r="C6" s="45" t="s">
        <v>33</v>
      </c>
      <c r="D6" s="45" t="s">
        <v>34</v>
      </c>
      <c r="E6" s="286" t="s">
        <v>358</v>
      </c>
      <c r="F6" s="286"/>
      <c r="G6" s="46" t="s">
        <v>35</v>
      </c>
      <c r="H6" s="150">
        <v>1</v>
      </c>
      <c r="I6" s="48">
        <v>5298.8</v>
      </c>
      <c r="J6" s="151">
        <v>5298.8</v>
      </c>
    </row>
    <row r="7" spans="1:10" ht="26.1" customHeight="1" x14ac:dyDescent="0.25">
      <c r="A7" s="152" t="s">
        <v>359</v>
      </c>
      <c r="B7" s="153" t="s">
        <v>360</v>
      </c>
      <c r="C7" s="154" t="s">
        <v>33</v>
      </c>
      <c r="D7" s="154" t="s">
        <v>361</v>
      </c>
      <c r="E7" s="283" t="s">
        <v>358</v>
      </c>
      <c r="F7" s="283"/>
      <c r="G7" s="155" t="s">
        <v>35</v>
      </c>
      <c r="H7" s="156">
        <v>1</v>
      </c>
      <c r="I7" s="157">
        <v>74.739999999999995</v>
      </c>
      <c r="J7" s="158">
        <v>74.739999999999995</v>
      </c>
    </row>
    <row r="8" spans="1:10" ht="26.1" customHeight="1" x14ac:dyDescent="0.25">
      <c r="A8" s="159" t="s">
        <v>362</v>
      </c>
      <c r="B8" s="160" t="s">
        <v>363</v>
      </c>
      <c r="C8" s="161" t="s">
        <v>33</v>
      </c>
      <c r="D8" s="161" t="s">
        <v>364</v>
      </c>
      <c r="E8" s="284" t="s">
        <v>365</v>
      </c>
      <c r="F8" s="284"/>
      <c r="G8" s="162" t="s">
        <v>35</v>
      </c>
      <c r="H8" s="163">
        <v>1</v>
      </c>
      <c r="I8" s="164">
        <v>270.51</v>
      </c>
      <c r="J8" s="165">
        <v>270.51</v>
      </c>
    </row>
    <row r="9" spans="1:10" ht="26.1" customHeight="1" x14ac:dyDescent="0.25">
      <c r="A9" s="159" t="s">
        <v>362</v>
      </c>
      <c r="B9" s="160" t="s">
        <v>366</v>
      </c>
      <c r="C9" s="161" t="s">
        <v>33</v>
      </c>
      <c r="D9" s="161" t="s">
        <v>367</v>
      </c>
      <c r="E9" s="284" t="s">
        <v>365</v>
      </c>
      <c r="F9" s="284"/>
      <c r="G9" s="162" t="s">
        <v>35</v>
      </c>
      <c r="H9" s="163">
        <v>1</v>
      </c>
      <c r="I9" s="164">
        <v>15.46</v>
      </c>
      <c r="J9" s="165">
        <v>15.46</v>
      </c>
    </row>
    <row r="10" spans="1:10" ht="26.1" customHeight="1" x14ac:dyDescent="0.25">
      <c r="A10" s="159" t="s">
        <v>362</v>
      </c>
      <c r="B10" s="160" t="s">
        <v>368</v>
      </c>
      <c r="C10" s="161" t="s">
        <v>33</v>
      </c>
      <c r="D10" s="161" t="s">
        <v>369</v>
      </c>
      <c r="E10" s="284" t="s">
        <v>365</v>
      </c>
      <c r="F10" s="284"/>
      <c r="G10" s="162" t="s">
        <v>35</v>
      </c>
      <c r="H10" s="163">
        <v>1</v>
      </c>
      <c r="I10" s="164">
        <v>15.46</v>
      </c>
      <c r="J10" s="165">
        <v>15.46</v>
      </c>
    </row>
    <row r="11" spans="1:10" ht="24" customHeight="1" x14ac:dyDescent="0.25">
      <c r="A11" s="159" t="s">
        <v>362</v>
      </c>
      <c r="B11" s="160" t="s">
        <v>370</v>
      </c>
      <c r="C11" s="161" t="s">
        <v>33</v>
      </c>
      <c r="D11" s="161" t="s">
        <v>371</v>
      </c>
      <c r="E11" s="284" t="s">
        <v>372</v>
      </c>
      <c r="F11" s="284"/>
      <c r="G11" s="162" t="s">
        <v>35</v>
      </c>
      <c r="H11" s="163">
        <v>1</v>
      </c>
      <c r="I11" s="164">
        <v>4680.6400000000003</v>
      </c>
      <c r="J11" s="165">
        <v>4680.6400000000003</v>
      </c>
    </row>
    <row r="12" spans="1:10" ht="26.1" customHeight="1" x14ac:dyDescent="0.25">
      <c r="A12" s="159" t="s">
        <v>362</v>
      </c>
      <c r="B12" s="160" t="s">
        <v>373</v>
      </c>
      <c r="C12" s="161" t="s">
        <v>33</v>
      </c>
      <c r="D12" s="161" t="s">
        <v>374</v>
      </c>
      <c r="E12" s="284" t="s">
        <v>365</v>
      </c>
      <c r="F12" s="284"/>
      <c r="G12" s="162" t="s">
        <v>35</v>
      </c>
      <c r="H12" s="163">
        <v>1</v>
      </c>
      <c r="I12" s="164">
        <v>241.99</v>
      </c>
      <c r="J12" s="165">
        <v>241.99</v>
      </c>
    </row>
    <row r="13" spans="1:10" x14ac:dyDescent="0.25">
      <c r="A13" s="166"/>
      <c r="B13" s="167"/>
      <c r="C13" s="167"/>
      <c r="D13" s="167"/>
      <c r="E13" s="167" t="s">
        <v>375</v>
      </c>
      <c r="F13" s="168">
        <v>4755.38</v>
      </c>
      <c r="G13" s="167" t="s">
        <v>376</v>
      </c>
      <c r="H13" s="168">
        <v>0</v>
      </c>
      <c r="I13" s="167" t="s">
        <v>377</v>
      </c>
      <c r="J13" s="169">
        <v>4755.38</v>
      </c>
    </row>
    <row r="14" spans="1:10" ht="14.4" thickBot="1" x14ac:dyDescent="0.3">
      <c r="A14" s="166"/>
      <c r="B14" s="167"/>
      <c r="C14" s="167"/>
      <c r="D14" s="167"/>
      <c r="E14" s="167" t="s">
        <v>378</v>
      </c>
      <c r="F14" s="168">
        <v>1334.23</v>
      </c>
      <c r="G14" s="167"/>
      <c r="H14" s="282" t="s">
        <v>379</v>
      </c>
      <c r="I14" s="282"/>
      <c r="J14" s="169">
        <v>6633.03</v>
      </c>
    </row>
    <row r="15" spans="1:10" ht="0.9" customHeight="1" thickTop="1" x14ac:dyDescent="0.25">
      <c r="A15" s="170"/>
      <c r="B15" s="171"/>
      <c r="C15" s="171"/>
      <c r="D15" s="171"/>
      <c r="E15" s="171"/>
      <c r="F15" s="171"/>
      <c r="G15" s="171"/>
      <c r="H15" s="171"/>
      <c r="I15" s="171"/>
      <c r="J15" s="172"/>
    </row>
    <row r="16" spans="1:10" ht="18" customHeight="1" x14ac:dyDescent="0.25">
      <c r="A16" s="33" t="s">
        <v>36</v>
      </c>
      <c r="B16" s="34" t="s">
        <v>23</v>
      </c>
      <c r="C16" s="35" t="s">
        <v>24</v>
      </c>
      <c r="D16" s="35" t="s">
        <v>8</v>
      </c>
      <c r="E16" s="285" t="s">
        <v>356</v>
      </c>
      <c r="F16" s="285"/>
      <c r="G16" s="36" t="s">
        <v>25</v>
      </c>
      <c r="H16" s="34" t="s">
        <v>26</v>
      </c>
      <c r="I16" s="34" t="s">
        <v>27</v>
      </c>
      <c r="J16" s="37" t="s">
        <v>9</v>
      </c>
    </row>
    <row r="17" spans="1:10" ht="26.1" customHeight="1" x14ac:dyDescent="0.25">
      <c r="A17" s="44" t="s">
        <v>357</v>
      </c>
      <c r="B17" s="47" t="s">
        <v>37</v>
      </c>
      <c r="C17" s="45" t="s">
        <v>38</v>
      </c>
      <c r="D17" s="45" t="s">
        <v>39</v>
      </c>
      <c r="E17" s="286" t="s">
        <v>380</v>
      </c>
      <c r="F17" s="286"/>
      <c r="G17" s="46" t="s">
        <v>40</v>
      </c>
      <c r="H17" s="150">
        <v>1</v>
      </c>
      <c r="I17" s="48">
        <v>132.66999999999999</v>
      </c>
      <c r="J17" s="151">
        <v>132.66999999999999</v>
      </c>
    </row>
    <row r="18" spans="1:10" ht="26.1" customHeight="1" x14ac:dyDescent="0.25">
      <c r="A18" s="159" t="s">
        <v>362</v>
      </c>
      <c r="B18" s="160" t="s">
        <v>381</v>
      </c>
      <c r="C18" s="161" t="s">
        <v>38</v>
      </c>
      <c r="D18" s="161" t="s">
        <v>382</v>
      </c>
      <c r="E18" s="284" t="s">
        <v>372</v>
      </c>
      <c r="F18" s="284"/>
      <c r="G18" s="162" t="s">
        <v>40</v>
      </c>
      <c r="H18" s="163">
        <v>1</v>
      </c>
      <c r="I18" s="164">
        <v>1.89</v>
      </c>
      <c r="J18" s="165">
        <v>1.89</v>
      </c>
    </row>
    <row r="19" spans="1:10" ht="26.1" customHeight="1" x14ac:dyDescent="0.25">
      <c r="A19" s="159" t="s">
        <v>362</v>
      </c>
      <c r="B19" s="160" t="s">
        <v>383</v>
      </c>
      <c r="C19" s="161" t="s">
        <v>38</v>
      </c>
      <c r="D19" s="161" t="s">
        <v>384</v>
      </c>
      <c r="E19" s="284" t="s">
        <v>365</v>
      </c>
      <c r="F19" s="284"/>
      <c r="G19" s="162" t="s">
        <v>40</v>
      </c>
      <c r="H19" s="163">
        <v>1</v>
      </c>
      <c r="I19" s="164">
        <v>0.08</v>
      </c>
      <c r="J19" s="165">
        <v>0.08</v>
      </c>
    </row>
    <row r="20" spans="1:10" ht="26.1" customHeight="1" x14ac:dyDescent="0.25">
      <c r="A20" s="159" t="s">
        <v>362</v>
      </c>
      <c r="B20" s="160" t="s">
        <v>385</v>
      </c>
      <c r="C20" s="161" t="s">
        <v>38</v>
      </c>
      <c r="D20" s="161" t="s">
        <v>386</v>
      </c>
      <c r="E20" s="284" t="s">
        <v>365</v>
      </c>
      <c r="F20" s="284"/>
      <c r="G20" s="162" t="s">
        <v>40</v>
      </c>
      <c r="H20" s="163">
        <v>1</v>
      </c>
      <c r="I20" s="164">
        <v>1.43</v>
      </c>
      <c r="J20" s="165">
        <v>1.43</v>
      </c>
    </row>
    <row r="21" spans="1:10" ht="24" customHeight="1" x14ac:dyDescent="0.25">
      <c r="A21" s="159" t="s">
        <v>362</v>
      </c>
      <c r="B21" s="160" t="s">
        <v>387</v>
      </c>
      <c r="C21" s="161" t="s">
        <v>38</v>
      </c>
      <c r="D21" s="161" t="s">
        <v>388</v>
      </c>
      <c r="E21" s="284" t="s">
        <v>372</v>
      </c>
      <c r="F21" s="284"/>
      <c r="G21" s="162" t="s">
        <v>40</v>
      </c>
      <c r="H21" s="163">
        <v>1</v>
      </c>
      <c r="I21" s="164">
        <v>128.49</v>
      </c>
      <c r="J21" s="165">
        <v>128.49</v>
      </c>
    </row>
    <row r="22" spans="1:10" ht="39" customHeight="1" x14ac:dyDescent="0.25">
      <c r="A22" s="159" t="s">
        <v>362</v>
      </c>
      <c r="B22" s="160" t="s">
        <v>389</v>
      </c>
      <c r="C22" s="161" t="s">
        <v>38</v>
      </c>
      <c r="D22" s="161" t="s">
        <v>390</v>
      </c>
      <c r="E22" s="284" t="s">
        <v>365</v>
      </c>
      <c r="F22" s="284"/>
      <c r="G22" s="162" t="s">
        <v>40</v>
      </c>
      <c r="H22" s="163">
        <v>1</v>
      </c>
      <c r="I22" s="164">
        <v>0.01</v>
      </c>
      <c r="J22" s="165">
        <v>0.01</v>
      </c>
    </row>
    <row r="23" spans="1:10" ht="39" customHeight="1" x14ac:dyDescent="0.25">
      <c r="A23" s="159" t="s">
        <v>362</v>
      </c>
      <c r="B23" s="160" t="s">
        <v>391</v>
      </c>
      <c r="C23" s="161" t="s">
        <v>38</v>
      </c>
      <c r="D23" s="161" t="s">
        <v>392</v>
      </c>
      <c r="E23" s="284" t="s">
        <v>365</v>
      </c>
      <c r="F23" s="284"/>
      <c r="G23" s="162" t="s">
        <v>40</v>
      </c>
      <c r="H23" s="163">
        <v>1</v>
      </c>
      <c r="I23" s="164">
        <v>0.77</v>
      </c>
      <c r="J23" s="165">
        <v>0.77</v>
      </c>
    </row>
    <row r="24" spans="1:10" x14ac:dyDescent="0.25">
      <c r="A24" s="166"/>
      <c r="B24" s="167"/>
      <c r="C24" s="167"/>
      <c r="D24" s="167"/>
      <c r="E24" s="167" t="s">
        <v>375</v>
      </c>
      <c r="F24" s="168">
        <v>130.38</v>
      </c>
      <c r="G24" s="167" t="s">
        <v>376</v>
      </c>
      <c r="H24" s="168">
        <v>0</v>
      </c>
      <c r="I24" s="167" t="s">
        <v>377</v>
      </c>
      <c r="J24" s="169">
        <v>130.38</v>
      </c>
    </row>
    <row r="25" spans="1:10" ht="14.4" thickBot="1" x14ac:dyDescent="0.3">
      <c r="A25" s="166"/>
      <c r="B25" s="167"/>
      <c r="C25" s="167"/>
      <c r="D25" s="167"/>
      <c r="E25" s="167" t="s">
        <v>378</v>
      </c>
      <c r="F25" s="168">
        <v>33.4</v>
      </c>
      <c r="G25" s="167"/>
      <c r="H25" s="282" t="s">
        <v>379</v>
      </c>
      <c r="I25" s="282"/>
      <c r="J25" s="169">
        <v>166.07</v>
      </c>
    </row>
    <row r="26" spans="1:10" ht="0.9" customHeight="1" thickTop="1" x14ac:dyDescent="0.25">
      <c r="A26" s="170"/>
      <c r="B26" s="171"/>
      <c r="C26" s="171"/>
      <c r="D26" s="171"/>
      <c r="E26" s="171"/>
      <c r="F26" s="171"/>
      <c r="G26" s="171"/>
      <c r="H26" s="171"/>
      <c r="I26" s="171"/>
      <c r="J26" s="172"/>
    </row>
    <row r="27" spans="1:10" ht="18" customHeight="1" x14ac:dyDescent="0.25">
      <c r="A27" s="33" t="s">
        <v>41</v>
      </c>
      <c r="B27" s="34" t="s">
        <v>23</v>
      </c>
      <c r="C27" s="35" t="s">
        <v>24</v>
      </c>
      <c r="D27" s="35" t="s">
        <v>8</v>
      </c>
      <c r="E27" s="285" t="s">
        <v>356</v>
      </c>
      <c r="F27" s="285"/>
      <c r="G27" s="36" t="s">
        <v>25</v>
      </c>
      <c r="H27" s="34" t="s">
        <v>26</v>
      </c>
      <c r="I27" s="34" t="s">
        <v>27</v>
      </c>
      <c r="J27" s="37" t="s">
        <v>9</v>
      </c>
    </row>
    <row r="28" spans="1:10" ht="39" customHeight="1" x14ac:dyDescent="0.25">
      <c r="A28" s="44" t="s">
        <v>357</v>
      </c>
      <c r="B28" s="47" t="s">
        <v>42</v>
      </c>
      <c r="C28" s="45" t="s">
        <v>33</v>
      </c>
      <c r="D28" s="45" t="s">
        <v>43</v>
      </c>
      <c r="E28" s="286" t="s">
        <v>393</v>
      </c>
      <c r="F28" s="286"/>
      <c r="G28" s="46" t="s">
        <v>44</v>
      </c>
      <c r="H28" s="150">
        <v>1</v>
      </c>
      <c r="I28" s="48">
        <v>457.25</v>
      </c>
      <c r="J28" s="151">
        <v>457.25</v>
      </c>
    </row>
    <row r="29" spans="1:10" ht="26.1" customHeight="1" x14ac:dyDescent="0.25">
      <c r="A29" s="152" t="s">
        <v>359</v>
      </c>
      <c r="B29" s="153" t="s">
        <v>394</v>
      </c>
      <c r="C29" s="154" t="s">
        <v>33</v>
      </c>
      <c r="D29" s="154" t="s">
        <v>395</v>
      </c>
      <c r="E29" s="283" t="s">
        <v>396</v>
      </c>
      <c r="F29" s="283"/>
      <c r="G29" s="155" t="s">
        <v>44</v>
      </c>
      <c r="H29" s="156">
        <v>0.5</v>
      </c>
      <c r="I29" s="157">
        <v>21.77</v>
      </c>
      <c r="J29" s="158">
        <v>10.88</v>
      </c>
    </row>
    <row r="30" spans="1:10" ht="24" customHeight="1" x14ac:dyDescent="0.25">
      <c r="A30" s="152" t="s">
        <v>359</v>
      </c>
      <c r="B30" s="153" t="s">
        <v>397</v>
      </c>
      <c r="C30" s="154" t="s">
        <v>33</v>
      </c>
      <c r="D30" s="154" t="s">
        <v>398</v>
      </c>
      <c r="E30" s="283" t="s">
        <v>358</v>
      </c>
      <c r="F30" s="283"/>
      <c r="G30" s="155" t="s">
        <v>40</v>
      </c>
      <c r="H30" s="156">
        <v>1.1186</v>
      </c>
      <c r="I30" s="157">
        <v>21.72</v>
      </c>
      <c r="J30" s="158">
        <v>24.29</v>
      </c>
    </row>
    <row r="31" spans="1:10" ht="24" customHeight="1" x14ac:dyDescent="0.25">
      <c r="A31" s="152" t="s">
        <v>359</v>
      </c>
      <c r="B31" s="153" t="s">
        <v>399</v>
      </c>
      <c r="C31" s="154" t="s">
        <v>33</v>
      </c>
      <c r="D31" s="154" t="s">
        <v>400</v>
      </c>
      <c r="E31" s="283" t="s">
        <v>358</v>
      </c>
      <c r="F31" s="283"/>
      <c r="G31" s="155" t="s">
        <v>40</v>
      </c>
      <c r="H31" s="156">
        <v>0.37290000000000001</v>
      </c>
      <c r="I31" s="157">
        <v>26.69</v>
      </c>
      <c r="J31" s="158">
        <v>9.9499999999999993</v>
      </c>
    </row>
    <row r="32" spans="1:10" ht="26.1" customHeight="1" x14ac:dyDescent="0.25">
      <c r="A32" s="159" t="s">
        <v>362</v>
      </c>
      <c r="B32" s="160" t="s">
        <v>401</v>
      </c>
      <c r="C32" s="161" t="s">
        <v>33</v>
      </c>
      <c r="D32" s="161" t="s">
        <v>402</v>
      </c>
      <c r="E32" s="284" t="s">
        <v>365</v>
      </c>
      <c r="F32" s="284"/>
      <c r="G32" s="162" t="s">
        <v>82</v>
      </c>
      <c r="H32" s="163">
        <v>3.2082999999999999</v>
      </c>
      <c r="I32" s="164">
        <v>3.57</v>
      </c>
      <c r="J32" s="165">
        <v>11.45</v>
      </c>
    </row>
    <row r="33" spans="1:10" ht="39" customHeight="1" x14ac:dyDescent="0.25">
      <c r="A33" s="159" t="s">
        <v>362</v>
      </c>
      <c r="B33" s="160" t="s">
        <v>403</v>
      </c>
      <c r="C33" s="161" t="s">
        <v>33</v>
      </c>
      <c r="D33" s="161" t="s">
        <v>404</v>
      </c>
      <c r="E33" s="284" t="s">
        <v>365</v>
      </c>
      <c r="F33" s="284"/>
      <c r="G33" s="162" t="s">
        <v>44</v>
      </c>
      <c r="H33" s="163">
        <v>1</v>
      </c>
      <c r="I33" s="164">
        <v>400</v>
      </c>
      <c r="J33" s="165">
        <v>400</v>
      </c>
    </row>
    <row r="34" spans="1:10" ht="26.1" customHeight="1" x14ac:dyDescent="0.25">
      <c r="A34" s="159" t="s">
        <v>362</v>
      </c>
      <c r="B34" s="160" t="s">
        <v>405</v>
      </c>
      <c r="C34" s="161" t="s">
        <v>33</v>
      </c>
      <c r="D34" s="161" t="s">
        <v>406</v>
      </c>
      <c r="E34" s="284" t="s">
        <v>365</v>
      </c>
      <c r="F34" s="284"/>
      <c r="G34" s="162" t="s">
        <v>407</v>
      </c>
      <c r="H34" s="163">
        <v>1.32E-2</v>
      </c>
      <c r="I34" s="164">
        <v>20.11</v>
      </c>
      <c r="J34" s="165">
        <v>0.26</v>
      </c>
    </row>
    <row r="35" spans="1:10" ht="24" customHeight="1" x14ac:dyDescent="0.25">
      <c r="A35" s="159" t="s">
        <v>362</v>
      </c>
      <c r="B35" s="160" t="s">
        <v>408</v>
      </c>
      <c r="C35" s="161" t="s">
        <v>33</v>
      </c>
      <c r="D35" s="161" t="s">
        <v>409</v>
      </c>
      <c r="E35" s="284" t="s">
        <v>365</v>
      </c>
      <c r="F35" s="284"/>
      <c r="G35" s="162" t="s">
        <v>407</v>
      </c>
      <c r="H35" s="163">
        <v>1.1299999999999999E-2</v>
      </c>
      <c r="I35" s="164">
        <v>37.54</v>
      </c>
      <c r="J35" s="165">
        <v>0.42</v>
      </c>
    </row>
    <row r="36" spans="1:10" x14ac:dyDescent="0.25">
      <c r="A36" s="166"/>
      <c r="B36" s="167"/>
      <c r="C36" s="167"/>
      <c r="D36" s="167"/>
      <c r="E36" s="167" t="s">
        <v>375</v>
      </c>
      <c r="F36" s="168">
        <v>29.84</v>
      </c>
      <c r="G36" s="167" t="s">
        <v>376</v>
      </c>
      <c r="H36" s="168">
        <v>0</v>
      </c>
      <c r="I36" s="167" t="s">
        <v>377</v>
      </c>
      <c r="J36" s="169">
        <v>29.84</v>
      </c>
    </row>
    <row r="37" spans="1:10" ht="14.4" thickBot="1" x14ac:dyDescent="0.3">
      <c r="A37" s="166"/>
      <c r="B37" s="167"/>
      <c r="C37" s="167"/>
      <c r="D37" s="167"/>
      <c r="E37" s="167" t="s">
        <v>378</v>
      </c>
      <c r="F37" s="168">
        <v>115.13</v>
      </c>
      <c r="G37" s="167"/>
      <c r="H37" s="282" t="s">
        <v>379</v>
      </c>
      <c r="I37" s="282"/>
      <c r="J37" s="169">
        <v>572.38</v>
      </c>
    </row>
    <row r="38" spans="1:10" ht="0.9" customHeight="1" thickTop="1" x14ac:dyDescent="0.25">
      <c r="A38" s="170"/>
      <c r="B38" s="171"/>
      <c r="C38" s="171"/>
      <c r="D38" s="171"/>
      <c r="E38" s="171"/>
      <c r="F38" s="171"/>
      <c r="G38" s="171"/>
      <c r="H38" s="171"/>
      <c r="I38" s="171"/>
      <c r="J38" s="172"/>
    </row>
    <row r="39" spans="1:10" ht="18" customHeight="1" x14ac:dyDescent="0.25">
      <c r="A39" s="33" t="s">
        <v>45</v>
      </c>
      <c r="B39" s="34" t="s">
        <v>23</v>
      </c>
      <c r="C39" s="35" t="s">
        <v>24</v>
      </c>
      <c r="D39" s="35" t="s">
        <v>8</v>
      </c>
      <c r="E39" s="285" t="s">
        <v>356</v>
      </c>
      <c r="F39" s="285"/>
      <c r="G39" s="36" t="s">
        <v>25</v>
      </c>
      <c r="H39" s="34" t="s">
        <v>26</v>
      </c>
      <c r="I39" s="34" t="s">
        <v>27</v>
      </c>
      <c r="J39" s="37" t="s">
        <v>9</v>
      </c>
    </row>
    <row r="40" spans="1:10" ht="65.099999999999994" customHeight="1" x14ac:dyDescent="0.25">
      <c r="A40" s="44" t="s">
        <v>357</v>
      </c>
      <c r="B40" s="47" t="s">
        <v>46</v>
      </c>
      <c r="C40" s="45" t="s">
        <v>33</v>
      </c>
      <c r="D40" s="45" t="s">
        <v>47</v>
      </c>
      <c r="E40" s="286" t="s">
        <v>410</v>
      </c>
      <c r="F40" s="286"/>
      <c r="G40" s="46" t="s">
        <v>48</v>
      </c>
      <c r="H40" s="150">
        <v>1</v>
      </c>
      <c r="I40" s="48">
        <v>274.89</v>
      </c>
      <c r="J40" s="151">
        <v>274.89</v>
      </c>
    </row>
    <row r="41" spans="1:10" ht="26.1" customHeight="1" x14ac:dyDescent="0.25">
      <c r="A41" s="152" t="s">
        <v>359</v>
      </c>
      <c r="B41" s="153" t="s">
        <v>411</v>
      </c>
      <c r="C41" s="154" t="s">
        <v>33</v>
      </c>
      <c r="D41" s="154" t="s">
        <v>412</v>
      </c>
      <c r="E41" s="283" t="s">
        <v>358</v>
      </c>
      <c r="F41" s="283"/>
      <c r="G41" s="155" t="s">
        <v>40</v>
      </c>
      <c r="H41" s="156">
        <v>1</v>
      </c>
      <c r="I41" s="157">
        <v>27.16</v>
      </c>
      <c r="J41" s="158">
        <v>27.16</v>
      </c>
    </row>
    <row r="42" spans="1:10" ht="65.099999999999994" customHeight="1" x14ac:dyDescent="0.25">
      <c r="A42" s="152" t="s">
        <v>359</v>
      </c>
      <c r="B42" s="153" t="s">
        <v>413</v>
      </c>
      <c r="C42" s="154" t="s">
        <v>33</v>
      </c>
      <c r="D42" s="154" t="s">
        <v>414</v>
      </c>
      <c r="E42" s="283" t="s">
        <v>415</v>
      </c>
      <c r="F42" s="283"/>
      <c r="G42" s="155" t="s">
        <v>40</v>
      </c>
      <c r="H42" s="156">
        <v>1</v>
      </c>
      <c r="I42" s="157">
        <v>4.08</v>
      </c>
      <c r="J42" s="158">
        <v>4.08</v>
      </c>
    </row>
    <row r="43" spans="1:10" ht="65.099999999999994" customHeight="1" x14ac:dyDescent="0.25">
      <c r="A43" s="152" t="s">
        <v>359</v>
      </c>
      <c r="B43" s="153" t="s">
        <v>416</v>
      </c>
      <c r="C43" s="154" t="s">
        <v>33</v>
      </c>
      <c r="D43" s="154" t="s">
        <v>417</v>
      </c>
      <c r="E43" s="283" t="s">
        <v>415</v>
      </c>
      <c r="F43" s="283"/>
      <c r="G43" s="155" t="s">
        <v>40</v>
      </c>
      <c r="H43" s="156">
        <v>1</v>
      </c>
      <c r="I43" s="157">
        <v>159.37</v>
      </c>
      <c r="J43" s="158">
        <v>159.37</v>
      </c>
    </row>
    <row r="44" spans="1:10" ht="65.099999999999994" customHeight="1" x14ac:dyDescent="0.25">
      <c r="A44" s="152" t="s">
        <v>359</v>
      </c>
      <c r="B44" s="153" t="s">
        <v>418</v>
      </c>
      <c r="C44" s="154" t="s">
        <v>33</v>
      </c>
      <c r="D44" s="154" t="s">
        <v>419</v>
      </c>
      <c r="E44" s="283" t="s">
        <v>415</v>
      </c>
      <c r="F44" s="283"/>
      <c r="G44" s="155" t="s">
        <v>40</v>
      </c>
      <c r="H44" s="156">
        <v>1</v>
      </c>
      <c r="I44" s="157">
        <v>27.52</v>
      </c>
      <c r="J44" s="158">
        <v>27.52</v>
      </c>
    </row>
    <row r="45" spans="1:10" ht="65.099999999999994" customHeight="1" x14ac:dyDescent="0.25">
      <c r="A45" s="152" t="s">
        <v>359</v>
      </c>
      <c r="B45" s="153" t="s">
        <v>420</v>
      </c>
      <c r="C45" s="154" t="s">
        <v>33</v>
      </c>
      <c r="D45" s="154" t="s">
        <v>421</v>
      </c>
      <c r="E45" s="283" t="s">
        <v>415</v>
      </c>
      <c r="F45" s="283"/>
      <c r="G45" s="155" t="s">
        <v>40</v>
      </c>
      <c r="H45" s="156">
        <v>1</v>
      </c>
      <c r="I45" s="157">
        <v>10.119999999999999</v>
      </c>
      <c r="J45" s="158">
        <v>10.119999999999999</v>
      </c>
    </row>
    <row r="46" spans="1:10" ht="65.099999999999994" customHeight="1" x14ac:dyDescent="0.25">
      <c r="A46" s="152" t="s">
        <v>359</v>
      </c>
      <c r="B46" s="153" t="s">
        <v>422</v>
      </c>
      <c r="C46" s="154" t="s">
        <v>33</v>
      </c>
      <c r="D46" s="154" t="s">
        <v>423</v>
      </c>
      <c r="E46" s="283" t="s">
        <v>415</v>
      </c>
      <c r="F46" s="283"/>
      <c r="G46" s="155" t="s">
        <v>40</v>
      </c>
      <c r="H46" s="156">
        <v>1</v>
      </c>
      <c r="I46" s="157">
        <v>46.64</v>
      </c>
      <c r="J46" s="158">
        <v>46.64</v>
      </c>
    </row>
    <row r="47" spans="1:10" x14ac:dyDescent="0.25">
      <c r="A47" s="166"/>
      <c r="B47" s="167"/>
      <c r="C47" s="167"/>
      <c r="D47" s="167"/>
      <c r="E47" s="167" t="s">
        <v>375</v>
      </c>
      <c r="F47" s="168">
        <v>22.13</v>
      </c>
      <c r="G47" s="167" t="s">
        <v>376</v>
      </c>
      <c r="H47" s="168">
        <v>0</v>
      </c>
      <c r="I47" s="167" t="s">
        <v>377</v>
      </c>
      <c r="J47" s="169">
        <v>22.13</v>
      </c>
    </row>
    <row r="48" spans="1:10" ht="14.4" thickBot="1" x14ac:dyDescent="0.3">
      <c r="A48" s="166"/>
      <c r="B48" s="167"/>
      <c r="C48" s="167"/>
      <c r="D48" s="167"/>
      <c r="E48" s="167" t="s">
        <v>378</v>
      </c>
      <c r="F48" s="168">
        <v>69.209999999999994</v>
      </c>
      <c r="G48" s="167"/>
      <c r="H48" s="282" t="s">
        <v>379</v>
      </c>
      <c r="I48" s="282"/>
      <c r="J48" s="169">
        <v>344.1</v>
      </c>
    </row>
    <row r="49" spans="1:10" ht="0.9" customHeight="1" thickTop="1" x14ac:dyDescent="0.25">
      <c r="A49" s="170"/>
      <c r="B49" s="171"/>
      <c r="C49" s="171"/>
      <c r="D49" s="171"/>
      <c r="E49" s="171"/>
      <c r="F49" s="171"/>
      <c r="G49" s="171"/>
      <c r="H49" s="171"/>
      <c r="I49" s="171"/>
      <c r="J49" s="172"/>
    </row>
    <row r="50" spans="1:10" ht="18" customHeight="1" x14ac:dyDescent="0.25">
      <c r="A50" s="33" t="s">
        <v>49</v>
      </c>
      <c r="B50" s="34" t="s">
        <v>23</v>
      </c>
      <c r="C50" s="35" t="s">
        <v>24</v>
      </c>
      <c r="D50" s="35" t="s">
        <v>8</v>
      </c>
      <c r="E50" s="285" t="s">
        <v>356</v>
      </c>
      <c r="F50" s="285"/>
      <c r="G50" s="36" t="s">
        <v>25</v>
      </c>
      <c r="H50" s="34" t="s">
        <v>26</v>
      </c>
      <c r="I50" s="34" t="s">
        <v>27</v>
      </c>
      <c r="J50" s="37" t="s">
        <v>9</v>
      </c>
    </row>
    <row r="51" spans="1:10" ht="26.1" customHeight="1" x14ac:dyDescent="0.25">
      <c r="A51" s="44" t="s">
        <v>357</v>
      </c>
      <c r="B51" s="47" t="s">
        <v>50</v>
      </c>
      <c r="C51" s="45" t="s">
        <v>51</v>
      </c>
      <c r="D51" s="45" t="s">
        <v>52</v>
      </c>
      <c r="E51" s="286">
        <v>4520</v>
      </c>
      <c r="F51" s="286"/>
      <c r="G51" s="46" t="s">
        <v>53</v>
      </c>
      <c r="H51" s="150">
        <v>1</v>
      </c>
      <c r="I51" s="48">
        <v>0.71</v>
      </c>
      <c r="J51" s="151">
        <v>0.71</v>
      </c>
    </row>
    <row r="52" spans="1:10" ht="15" customHeight="1" x14ac:dyDescent="0.25">
      <c r="A52" s="294" t="s">
        <v>424</v>
      </c>
      <c r="B52" s="288" t="s">
        <v>23</v>
      </c>
      <c r="C52" s="285" t="s">
        <v>24</v>
      </c>
      <c r="D52" s="285" t="s">
        <v>425</v>
      </c>
      <c r="E52" s="288" t="s">
        <v>426</v>
      </c>
      <c r="F52" s="293" t="s">
        <v>427</v>
      </c>
      <c r="G52" s="288"/>
      <c r="H52" s="293" t="s">
        <v>428</v>
      </c>
      <c r="I52" s="288"/>
      <c r="J52" s="289" t="s">
        <v>429</v>
      </c>
    </row>
    <row r="53" spans="1:10" ht="15" customHeight="1" x14ac:dyDescent="0.25">
      <c r="A53" s="295"/>
      <c r="B53" s="288"/>
      <c r="C53" s="288"/>
      <c r="D53" s="288"/>
      <c r="E53" s="288"/>
      <c r="F53" s="34" t="s">
        <v>430</v>
      </c>
      <c r="G53" s="34" t="s">
        <v>431</v>
      </c>
      <c r="H53" s="34" t="s">
        <v>430</v>
      </c>
      <c r="I53" s="34" t="s">
        <v>431</v>
      </c>
      <c r="J53" s="289"/>
    </row>
    <row r="54" spans="1:10" ht="24" customHeight="1" x14ac:dyDescent="0.25">
      <c r="A54" s="159" t="s">
        <v>362</v>
      </c>
      <c r="B54" s="160" t="s">
        <v>432</v>
      </c>
      <c r="C54" s="161" t="s">
        <v>51</v>
      </c>
      <c r="D54" s="161" t="s">
        <v>433</v>
      </c>
      <c r="E54" s="163">
        <v>1</v>
      </c>
      <c r="F54" s="164">
        <v>1</v>
      </c>
      <c r="G54" s="164">
        <v>0</v>
      </c>
      <c r="H54" s="173">
        <v>372.4</v>
      </c>
      <c r="I54" s="173">
        <v>97.27</v>
      </c>
      <c r="J54" s="174">
        <v>372.4</v>
      </c>
    </row>
    <row r="55" spans="1:10" ht="20.100000000000001" customHeight="1" x14ac:dyDescent="0.25">
      <c r="A55" s="261"/>
      <c r="B55" s="262"/>
      <c r="C55" s="262"/>
      <c r="D55" s="262"/>
      <c r="E55" s="262"/>
      <c r="F55" s="262" t="s">
        <v>434</v>
      </c>
      <c r="G55" s="262"/>
      <c r="H55" s="262"/>
      <c r="I55" s="262"/>
      <c r="J55" s="55">
        <v>372.4</v>
      </c>
    </row>
    <row r="56" spans="1:10" ht="20.100000000000001" customHeight="1" x14ac:dyDescent="0.25">
      <c r="A56" s="261"/>
      <c r="B56" s="262"/>
      <c r="C56" s="262"/>
      <c r="D56" s="262"/>
      <c r="E56" s="262"/>
      <c r="F56" s="262" t="s">
        <v>435</v>
      </c>
      <c r="G56" s="262"/>
      <c r="H56" s="262"/>
      <c r="I56" s="262"/>
      <c r="J56" s="55">
        <v>372.4</v>
      </c>
    </row>
    <row r="57" spans="1:10" ht="20.100000000000001" customHeight="1" x14ac:dyDescent="0.25">
      <c r="A57" s="261"/>
      <c r="B57" s="262"/>
      <c r="C57" s="262"/>
      <c r="D57" s="262"/>
      <c r="E57" s="262"/>
      <c r="F57" s="262" t="s">
        <v>436</v>
      </c>
      <c r="G57" s="262"/>
      <c r="H57" s="262"/>
      <c r="I57" s="262"/>
      <c r="J57" s="55">
        <v>520</v>
      </c>
    </row>
    <row r="58" spans="1:10" ht="20.100000000000001" customHeight="1" x14ac:dyDescent="0.25">
      <c r="A58" s="261"/>
      <c r="B58" s="262"/>
      <c r="C58" s="262"/>
      <c r="D58" s="262"/>
      <c r="E58" s="262"/>
      <c r="F58" s="262" t="s">
        <v>437</v>
      </c>
      <c r="G58" s="262"/>
      <c r="H58" s="262"/>
      <c r="I58" s="262"/>
      <c r="J58" s="55">
        <v>0.71</v>
      </c>
    </row>
    <row r="59" spans="1:10" x14ac:dyDescent="0.25">
      <c r="A59" s="166"/>
      <c r="B59" s="167"/>
      <c r="C59" s="167"/>
      <c r="D59" s="167"/>
      <c r="E59" s="167" t="s">
        <v>375</v>
      </c>
      <c r="F59" s="168">
        <v>0</v>
      </c>
      <c r="G59" s="167" t="s">
        <v>376</v>
      </c>
      <c r="H59" s="168">
        <v>0</v>
      </c>
      <c r="I59" s="167" t="s">
        <v>377</v>
      </c>
      <c r="J59" s="169">
        <v>0</v>
      </c>
    </row>
    <row r="60" spans="1:10" ht="14.4" thickBot="1" x14ac:dyDescent="0.3">
      <c r="A60" s="166"/>
      <c r="B60" s="167"/>
      <c r="C60" s="167"/>
      <c r="D60" s="167"/>
      <c r="E60" s="167" t="s">
        <v>378</v>
      </c>
      <c r="F60" s="168">
        <v>0.17</v>
      </c>
      <c r="G60" s="167"/>
      <c r="H60" s="282" t="s">
        <v>379</v>
      </c>
      <c r="I60" s="282"/>
      <c r="J60" s="169">
        <v>0.88</v>
      </c>
    </row>
    <row r="61" spans="1:10" ht="0.9" customHeight="1" thickTop="1" x14ac:dyDescent="0.25">
      <c r="A61" s="170"/>
      <c r="B61" s="171"/>
      <c r="C61" s="171"/>
      <c r="D61" s="171"/>
      <c r="E61" s="171"/>
      <c r="F61" s="171"/>
      <c r="G61" s="171"/>
      <c r="H61" s="171"/>
      <c r="I61" s="171"/>
      <c r="J61" s="172"/>
    </row>
    <row r="62" spans="1:10" ht="18" customHeight="1" x14ac:dyDescent="0.25">
      <c r="A62" s="33" t="s">
        <v>54</v>
      </c>
      <c r="B62" s="34" t="s">
        <v>23</v>
      </c>
      <c r="C62" s="35" t="s">
        <v>24</v>
      </c>
      <c r="D62" s="35" t="s">
        <v>8</v>
      </c>
      <c r="E62" s="285" t="s">
        <v>356</v>
      </c>
      <c r="F62" s="285"/>
      <c r="G62" s="36" t="s">
        <v>25</v>
      </c>
      <c r="H62" s="34" t="s">
        <v>26</v>
      </c>
      <c r="I62" s="34" t="s">
        <v>27</v>
      </c>
      <c r="J62" s="37" t="s">
        <v>9</v>
      </c>
    </row>
    <row r="63" spans="1:10" ht="24" customHeight="1" x14ac:dyDescent="0.25">
      <c r="A63" s="44" t="s">
        <v>357</v>
      </c>
      <c r="B63" s="47" t="s">
        <v>55</v>
      </c>
      <c r="C63" s="45" t="s">
        <v>51</v>
      </c>
      <c r="D63" s="45" t="s">
        <v>56</v>
      </c>
      <c r="E63" s="286">
        <v>4019</v>
      </c>
      <c r="F63" s="286"/>
      <c r="G63" s="46" t="s">
        <v>57</v>
      </c>
      <c r="H63" s="150">
        <v>1</v>
      </c>
      <c r="I63" s="48">
        <v>350</v>
      </c>
      <c r="J63" s="151">
        <v>350</v>
      </c>
    </row>
    <row r="64" spans="1:10" ht="20.100000000000001" customHeight="1" x14ac:dyDescent="0.25">
      <c r="A64" s="261"/>
      <c r="B64" s="262"/>
      <c r="C64" s="262"/>
      <c r="D64" s="262"/>
      <c r="E64" s="262"/>
      <c r="F64" s="262" t="s">
        <v>435</v>
      </c>
      <c r="G64" s="262"/>
      <c r="H64" s="262"/>
      <c r="I64" s="262"/>
      <c r="J64" s="55">
        <v>0</v>
      </c>
    </row>
    <row r="65" spans="1:10" ht="20.100000000000001" customHeight="1" x14ac:dyDescent="0.25">
      <c r="A65" s="261"/>
      <c r="B65" s="262"/>
      <c r="C65" s="262"/>
      <c r="D65" s="262"/>
      <c r="E65" s="262"/>
      <c r="F65" s="262" t="s">
        <v>436</v>
      </c>
      <c r="G65" s="262"/>
      <c r="H65" s="262"/>
      <c r="I65" s="262"/>
      <c r="J65" s="55">
        <v>1</v>
      </c>
    </row>
    <row r="66" spans="1:10" ht="20.100000000000001" customHeight="1" x14ac:dyDescent="0.25">
      <c r="A66" s="261"/>
      <c r="B66" s="262"/>
      <c r="C66" s="262"/>
      <c r="D66" s="262"/>
      <c r="E66" s="262"/>
      <c r="F66" s="262" t="s">
        <v>437</v>
      </c>
      <c r="G66" s="262"/>
      <c r="H66" s="262"/>
      <c r="I66" s="262"/>
      <c r="J66" s="55">
        <v>0</v>
      </c>
    </row>
    <row r="67" spans="1:10" ht="20.100000000000001" customHeight="1" x14ac:dyDescent="0.25">
      <c r="A67" s="33" t="s">
        <v>438</v>
      </c>
      <c r="B67" s="34" t="s">
        <v>23</v>
      </c>
      <c r="C67" s="35" t="s">
        <v>24</v>
      </c>
      <c r="D67" s="35" t="s">
        <v>439</v>
      </c>
      <c r="E67" s="34" t="s">
        <v>426</v>
      </c>
      <c r="F67" s="34" t="s">
        <v>440</v>
      </c>
      <c r="G67" s="34" t="s">
        <v>441</v>
      </c>
      <c r="H67" s="34"/>
      <c r="I67" s="34"/>
      <c r="J67" s="37" t="s">
        <v>428</v>
      </c>
    </row>
    <row r="68" spans="1:10" ht="24" customHeight="1" x14ac:dyDescent="0.25">
      <c r="A68" s="159" t="s">
        <v>362</v>
      </c>
      <c r="B68" s="160" t="s">
        <v>442</v>
      </c>
      <c r="C68" s="161" t="s">
        <v>51</v>
      </c>
      <c r="D68" s="161" t="s">
        <v>56</v>
      </c>
      <c r="E68" s="163">
        <v>1</v>
      </c>
      <c r="F68" s="162" t="s">
        <v>57</v>
      </c>
      <c r="G68" s="292" t="s">
        <v>443</v>
      </c>
      <c r="H68" s="292"/>
      <c r="I68" s="284"/>
      <c r="J68" s="174" t="s">
        <v>443</v>
      </c>
    </row>
    <row r="69" spans="1:10" ht="20.100000000000001" customHeight="1" x14ac:dyDescent="0.25">
      <c r="A69" s="261"/>
      <c r="B69" s="262"/>
      <c r="C69" s="262"/>
      <c r="D69" s="262"/>
      <c r="E69" s="262"/>
      <c r="F69" s="262" t="s">
        <v>444</v>
      </c>
      <c r="G69" s="262"/>
      <c r="H69" s="262"/>
      <c r="I69" s="262"/>
      <c r="J69" s="55">
        <v>350</v>
      </c>
    </row>
    <row r="70" spans="1:10" x14ac:dyDescent="0.25">
      <c r="A70" s="166"/>
      <c r="B70" s="167"/>
      <c r="C70" s="167"/>
      <c r="D70" s="167"/>
      <c r="E70" s="167" t="s">
        <v>375</v>
      </c>
      <c r="F70" s="168">
        <v>0</v>
      </c>
      <c r="G70" s="167" t="s">
        <v>376</v>
      </c>
      <c r="H70" s="168">
        <v>0</v>
      </c>
      <c r="I70" s="167" t="s">
        <v>377</v>
      </c>
      <c r="J70" s="169">
        <v>0</v>
      </c>
    </row>
    <row r="71" spans="1:10" ht="14.4" thickBot="1" x14ac:dyDescent="0.3">
      <c r="A71" s="166"/>
      <c r="B71" s="167"/>
      <c r="C71" s="167"/>
      <c r="D71" s="167"/>
      <c r="E71" s="167" t="s">
        <v>378</v>
      </c>
      <c r="F71" s="168">
        <v>88.13</v>
      </c>
      <c r="G71" s="167"/>
      <c r="H71" s="282" t="s">
        <v>379</v>
      </c>
      <c r="I71" s="282"/>
      <c r="J71" s="169">
        <v>438.13</v>
      </c>
    </row>
    <row r="72" spans="1:10" ht="0.9" customHeight="1" thickTop="1" x14ac:dyDescent="0.25">
      <c r="A72" s="170"/>
      <c r="B72" s="171"/>
      <c r="C72" s="171"/>
      <c r="D72" s="171"/>
      <c r="E72" s="171"/>
      <c r="F72" s="171"/>
      <c r="G72" s="171"/>
      <c r="H72" s="171"/>
      <c r="I72" s="171"/>
      <c r="J72" s="172"/>
    </row>
    <row r="73" spans="1:10" ht="18" customHeight="1" x14ac:dyDescent="0.25">
      <c r="A73" s="33" t="s">
        <v>62</v>
      </c>
      <c r="B73" s="34" t="s">
        <v>23</v>
      </c>
      <c r="C73" s="35" t="s">
        <v>24</v>
      </c>
      <c r="D73" s="35" t="s">
        <v>8</v>
      </c>
      <c r="E73" s="285" t="s">
        <v>356</v>
      </c>
      <c r="F73" s="285"/>
      <c r="G73" s="36" t="s">
        <v>25</v>
      </c>
      <c r="H73" s="34" t="s">
        <v>26</v>
      </c>
      <c r="I73" s="34" t="s">
        <v>27</v>
      </c>
      <c r="J73" s="37" t="s">
        <v>9</v>
      </c>
    </row>
    <row r="74" spans="1:10" ht="39" customHeight="1" x14ac:dyDescent="0.25">
      <c r="A74" s="44" t="s">
        <v>357</v>
      </c>
      <c r="B74" s="47" t="s">
        <v>63</v>
      </c>
      <c r="C74" s="45" t="s">
        <v>64</v>
      </c>
      <c r="D74" s="45" t="s">
        <v>65</v>
      </c>
      <c r="E74" s="286" t="s">
        <v>445</v>
      </c>
      <c r="F74" s="286"/>
      <c r="G74" s="46" t="s">
        <v>66</v>
      </c>
      <c r="H74" s="150">
        <v>1</v>
      </c>
      <c r="I74" s="48">
        <v>221.8</v>
      </c>
      <c r="J74" s="151">
        <v>221.8</v>
      </c>
    </row>
    <row r="75" spans="1:10" ht="24" customHeight="1" x14ac:dyDescent="0.25">
      <c r="A75" s="152" t="s">
        <v>359</v>
      </c>
      <c r="B75" s="153" t="s">
        <v>446</v>
      </c>
      <c r="C75" s="154" t="s">
        <v>33</v>
      </c>
      <c r="D75" s="154" t="s">
        <v>447</v>
      </c>
      <c r="E75" s="283" t="s">
        <v>358</v>
      </c>
      <c r="F75" s="283"/>
      <c r="G75" s="155" t="s">
        <v>40</v>
      </c>
      <c r="H75" s="156">
        <v>0.25</v>
      </c>
      <c r="I75" s="157">
        <v>29.75</v>
      </c>
      <c r="J75" s="158">
        <v>7.43</v>
      </c>
    </row>
    <row r="76" spans="1:10" ht="26.1" customHeight="1" x14ac:dyDescent="0.25">
      <c r="A76" s="152" t="s">
        <v>359</v>
      </c>
      <c r="B76" s="153" t="s">
        <v>448</v>
      </c>
      <c r="C76" s="154" t="s">
        <v>33</v>
      </c>
      <c r="D76" s="154" t="s">
        <v>449</v>
      </c>
      <c r="E76" s="283" t="s">
        <v>358</v>
      </c>
      <c r="F76" s="283"/>
      <c r="G76" s="155" t="s">
        <v>40</v>
      </c>
      <c r="H76" s="156">
        <v>0.25</v>
      </c>
      <c r="I76" s="157">
        <v>22.69</v>
      </c>
      <c r="J76" s="158">
        <v>5.67</v>
      </c>
    </row>
    <row r="77" spans="1:10" ht="26.1" customHeight="1" x14ac:dyDescent="0.25">
      <c r="A77" s="159" t="s">
        <v>362</v>
      </c>
      <c r="B77" s="160" t="s">
        <v>450</v>
      </c>
      <c r="C77" s="161" t="s">
        <v>451</v>
      </c>
      <c r="D77" s="161" t="s">
        <v>452</v>
      </c>
      <c r="E77" s="284" t="s">
        <v>365</v>
      </c>
      <c r="F77" s="284"/>
      <c r="G77" s="162" t="s">
        <v>71</v>
      </c>
      <c r="H77" s="163">
        <v>1</v>
      </c>
      <c r="I77" s="164">
        <v>208.7</v>
      </c>
      <c r="J77" s="165">
        <v>208.7</v>
      </c>
    </row>
    <row r="78" spans="1:10" x14ac:dyDescent="0.25">
      <c r="A78" s="166"/>
      <c r="B78" s="167"/>
      <c r="C78" s="167"/>
      <c r="D78" s="167"/>
      <c r="E78" s="167" t="s">
        <v>375</v>
      </c>
      <c r="F78" s="168">
        <v>9.98</v>
      </c>
      <c r="G78" s="167" t="s">
        <v>376</v>
      </c>
      <c r="H78" s="168">
        <v>0</v>
      </c>
      <c r="I78" s="167" t="s">
        <v>377</v>
      </c>
      <c r="J78" s="169">
        <v>9.98</v>
      </c>
    </row>
    <row r="79" spans="1:10" x14ac:dyDescent="0.25">
      <c r="A79" s="166"/>
      <c r="B79" s="167"/>
      <c r="C79" s="167"/>
      <c r="D79" s="167"/>
      <c r="E79" s="167" t="s">
        <v>378</v>
      </c>
      <c r="F79" s="168">
        <v>55.84</v>
      </c>
      <c r="G79" s="167"/>
      <c r="H79" s="282" t="s">
        <v>379</v>
      </c>
      <c r="I79" s="282"/>
      <c r="J79" s="169">
        <v>277.64</v>
      </c>
    </row>
    <row r="80" spans="1:10" x14ac:dyDescent="0.25">
      <c r="A80" s="290" t="s">
        <v>453</v>
      </c>
      <c r="B80" s="263"/>
      <c r="C80" s="263"/>
      <c r="D80" s="263"/>
      <c r="E80" s="263"/>
      <c r="F80" s="263"/>
      <c r="G80" s="263"/>
      <c r="H80" s="263"/>
      <c r="I80" s="263"/>
      <c r="J80" s="291"/>
    </row>
    <row r="81" spans="1:10" ht="14.4" thickBot="1" x14ac:dyDescent="0.3">
      <c r="A81" s="273" t="s">
        <v>454</v>
      </c>
      <c r="B81" s="274"/>
      <c r="C81" s="274"/>
      <c r="D81" s="274"/>
      <c r="E81" s="274"/>
      <c r="F81" s="274"/>
      <c r="G81" s="274"/>
      <c r="H81" s="274"/>
      <c r="I81" s="274"/>
      <c r="J81" s="275"/>
    </row>
    <row r="82" spans="1:10" ht="0.9" customHeight="1" thickTop="1" x14ac:dyDescent="0.25">
      <c r="A82" s="170"/>
      <c r="B82" s="171"/>
      <c r="C82" s="171"/>
      <c r="D82" s="171"/>
      <c r="E82" s="171"/>
      <c r="F82" s="171"/>
      <c r="G82" s="171"/>
      <c r="H82" s="171"/>
      <c r="I82" s="171"/>
      <c r="J82" s="172"/>
    </row>
    <row r="83" spans="1:10" ht="18" customHeight="1" x14ac:dyDescent="0.25">
      <c r="A83" s="33" t="s">
        <v>67</v>
      </c>
      <c r="B83" s="34" t="s">
        <v>23</v>
      </c>
      <c r="C83" s="35" t="s">
        <v>24</v>
      </c>
      <c r="D83" s="35" t="s">
        <v>8</v>
      </c>
      <c r="E83" s="285" t="s">
        <v>356</v>
      </c>
      <c r="F83" s="285"/>
      <c r="G83" s="36" t="s">
        <v>25</v>
      </c>
      <c r="H83" s="34" t="s">
        <v>26</v>
      </c>
      <c r="I83" s="34" t="s">
        <v>27</v>
      </c>
      <c r="J83" s="37" t="s">
        <v>9</v>
      </c>
    </row>
    <row r="84" spans="1:10" ht="65.099999999999994" customHeight="1" x14ac:dyDescent="0.25">
      <c r="A84" s="44" t="s">
        <v>357</v>
      </c>
      <c r="B84" s="47" t="s">
        <v>68</v>
      </c>
      <c r="C84" s="45" t="s">
        <v>69</v>
      </c>
      <c r="D84" s="45" t="s">
        <v>455</v>
      </c>
      <c r="E84" s="286" t="s">
        <v>456</v>
      </c>
      <c r="F84" s="286"/>
      <c r="G84" s="46" t="s">
        <v>71</v>
      </c>
      <c r="H84" s="150">
        <v>1</v>
      </c>
      <c r="I84" s="48">
        <v>1513.06</v>
      </c>
      <c r="J84" s="151">
        <v>1513.06</v>
      </c>
    </row>
    <row r="85" spans="1:10" ht="15" customHeight="1" x14ac:dyDescent="0.25">
      <c r="A85" s="33" t="s">
        <v>7</v>
      </c>
      <c r="B85" s="34" t="s">
        <v>23</v>
      </c>
      <c r="C85" s="35" t="s">
        <v>24</v>
      </c>
      <c r="D85" s="35" t="s">
        <v>8</v>
      </c>
      <c r="E85" s="285" t="s">
        <v>356</v>
      </c>
      <c r="F85" s="288"/>
      <c r="G85" s="36" t="s">
        <v>25</v>
      </c>
      <c r="H85" s="34" t="s">
        <v>26</v>
      </c>
      <c r="I85" s="34" t="s">
        <v>27</v>
      </c>
      <c r="J85" s="37" t="s">
        <v>9</v>
      </c>
    </row>
    <row r="86" spans="1:10" ht="24" customHeight="1" x14ac:dyDescent="0.25">
      <c r="A86" s="152" t="s">
        <v>357</v>
      </c>
      <c r="B86" s="153" t="s">
        <v>457</v>
      </c>
      <c r="C86" s="154" t="s">
        <v>69</v>
      </c>
      <c r="D86" s="154" t="s">
        <v>458</v>
      </c>
      <c r="E86" s="283" t="s">
        <v>459</v>
      </c>
      <c r="F86" s="283"/>
      <c r="G86" s="155" t="s">
        <v>57</v>
      </c>
      <c r="H86" s="156">
        <v>0.5</v>
      </c>
      <c r="I86" s="157" t="s">
        <v>460</v>
      </c>
      <c r="J86" s="175" t="s">
        <v>461</v>
      </c>
    </row>
    <row r="87" spans="1:10" ht="26.1" customHeight="1" x14ac:dyDescent="0.25">
      <c r="A87" s="159" t="s">
        <v>362</v>
      </c>
      <c r="B87" s="160" t="s">
        <v>462</v>
      </c>
      <c r="C87" s="161" t="s">
        <v>69</v>
      </c>
      <c r="D87" s="161" t="s">
        <v>463</v>
      </c>
      <c r="E87" s="284" t="s">
        <v>365</v>
      </c>
      <c r="F87" s="284"/>
      <c r="G87" s="162" t="s">
        <v>71</v>
      </c>
      <c r="H87" s="163">
        <v>1.4E-2</v>
      </c>
      <c r="I87" s="164" t="s">
        <v>464</v>
      </c>
      <c r="J87" s="174" t="s">
        <v>465</v>
      </c>
    </row>
    <row r="88" spans="1:10" ht="65.099999999999994" customHeight="1" x14ac:dyDescent="0.25">
      <c r="A88" s="152" t="s">
        <v>357</v>
      </c>
      <c r="B88" s="153" t="s">
        <v>46</v>
      </c>
      <c r="C88" s="154" t="s">
        <v>33</v>
      </c>
      <c r="D88" s="154" t="s">
        <v>47</v>
      </c>
      <c r="E88" s="283" t="s">
        <v>410</v>
      </c>
      <c r="F88" s="283"/>
      <c r="G88" s="155" t="s">
        <v>48</v>
      </c>
      <c r="H88" s="156">
        <v>0.5</v>
      </c>
      <c r="I88" s="157" t="s">
        <v>466</v>
      </c>
      <c r="J88" s="175" t="s">
        <v>467</v>
      </c>
    </row>
    <row r="89" spans="1:10" ht="24" customHeight="1" x14ac:dyDescent="0.25">
      <c r="A89" s="159" t="s">
        <v>362</v>
      </c>
      <c r="B89" s="160" t="s">
        <v>468</v>
      </c>
      <c r="C89" s="161" t="s">
        <v>69</v>
      </c>
      <c r="D89" s="161" t="s">
        <v>469</v>
      </c>
      <c r="E89" s="284" t="s">
        <v>372</v>
      </c>
      <c r="F89" s="284"/>
      <c r="G89" s="162" t="s">
        <v>57</v>
      </c>
      <c r="H89" s="163">
        <v>0.5</v>
      </c>
      <c r="I89" s="164" t="s">
        <v>470</v>
      </c>
      <c r="J89" s="174" t="s">
        <v>471</v>
      </c>
    </row>
    <row r="90" spans="1:10" ht="24" customHeight="1" x14ac:dyDescent="0.25">
      <c r="A90" s="159" t="s">
        <v>362</v>
      </c>
      <c r="B90" s="160" t="s">
        <v>472</v>
      </c>
      <c r="C90" s="161" t="s">
        <v>69</v>
      </c>
      <c r="D90" s="161" t="s">
        <v>473</v>
      </c>
      <c r="E90" s="284" t="s">
        <v>372</v>
      </c>
      <c r="F90" s="284"/>
      <c r="G90" s="162" t="s">
        <v>57</v>
      </c>
      <c r="H90" s="163">
        <v>0.5</v>
      </c>
      <c r="I90" s="164" t="s">
        <v>474</v>
      </c>
      <c r="J90" s="174" t="s">
        <v>475</v>
      </c>
    </row>
    <row r="91" spans="1:10" ht="24" customHeight="1" x14ac:dyDescent="0.25">
      <c r="A91" s="152" t="s">
        <v>357</v>
      </c>
      <c r="B91" s="153" t="s">
        <v>476</v>
      </c>
      <c r="C91" s="154" t="s">
        <v>69</v>
      </c>
      <c r="D91" s="154" t="s">
        <v>477</v>
      </c>
      <c r="E91" s="283" t="s">
        <v>459</v>
      </c>
      <c r="F91" s="283"/>
      <c r="G91" s="155" t="s">
        <v>57</v>
      </c>
      <c r="H91" s="156">
        <v>0.5</v>
      </c>
      <c r="I91" s="157" t="s">
        <v>478</v>
      </c>
      <c r="J91" s="175" t="s">
        <v>479</v>
      </c>
    </row>
    <row r="92" spans="1:10" ht="78" customHeight="1" x14ac:dyDescent="0.25">
      <c r="A92" s="159" t="s">
        <v>362</v>
      </c>
      <c r="B92" s="160" t="s">
        <v>480</v>
      </c>
      <c r="C92" s="161" t="s">
        <v>69</v>
      </c>
      <c r="D92" s="161" t="s">
        <v>481</v>
      </c>
      <c r="E92" s="284" t="s">
        <v>365</v>
      </c>
      <c r="F92" s="284"/>
      <c r="G92" s="162" t="s">
        <v>71</v>
      </c>
      <c r="H92" s="163">
        <v>1</v>
      </c>
      <c r="I92" s="164" t="s">
        <v>482</v>
      </c>
      <c r="J92" s="174" t="s">
        <v>482</v>
      </c>
    </row>
    <row r="93" spans="1:10" ht="39.9" customHeight="1" x14ac:dyDescent="0.25">
      <c r="A93" s="287" t="s">
        <v>483</v>
      </c>
      <c r="B93" s="288"/>
      <c r="C93" s="288"/>
      <c r="D93" s="288"/>
      <c r="E93" s="288"/>
      <c r="F93" s="288"/>
      <c r="G93" s="288"/>
      <c r="H93" s="288"/>
      <c r="I93" s="288"/>
      <c r="J93" s="289"/>
    </row>
    <row r="94" spans="1:10" ht="15" customHeight="1" x14ac:dyDescent="0.25">
      <c r="A94" s="33" t="s">
        <v>7</v>
      </c>
      <c r="B94" s="34" t="s">
        <v>23</v>
      </c>
      <c r="C94" s="35" t="s">
        <v>24</v>
      </c>
      <c r="D94" s="35" t="s">
        <v>8</v>
      </c>
      <c r="E94" s="285" t="s">
        <v>356</v>
      </c>
      <c r="F94" s="288"/>
      <c r="G94" s="36" t="s">
        <v>25</v>
      </c>
      <c r="H94" s="34" t="s">
        <v>26</v>
      </c>
      <c r="I94" s="34" t="s">
        <v>27</v>
      </c>
      <c r="J94" s="37" t="s">
        <v>9</v>
      </c>
    </row>
    <row r="95" spans="1:10" ht="24" customHeight="1" x14ac:dyDescent="0.25">
      <c r="A95" s="159" t="s">
        <v>362</v>
      </c>
      <c r="B95" s="160" t="s">
        <v>484</v>
      </c>
      <c r="C95" s="161" t="s">
        <v>69</v>
      </c>
      <c r="D95" s="161" t="s">
        <v>485</v>
      </c>
      <c r="E95" s="284" t="s">
        <v>365</v>
      </c>
      <c r="F95" s="284"/>
      <c r="G95" s="162" t="s">
        <v>71</v>
      </c>
      <c r="H95" s="163">
        <v>5.0000000000000002E-5</v>
      </c>
      <c r="I95" s="164" t="s">
        <v>486</v>
      </c>
      <c r="J95" s="174" t="s">
        <v>487</v>
      </c>
    </row>
    <row r="96" spans="1:10" ht="24" customHeight="1" x14ac:dyDescent="0.25">
      <c r="A96" s="159" t="s">
        <v>362</v>
      </c>
      <c r="B96" s="160" t="s">
        <v>488</v>
      </c>
      <c r="C96" s="161" t="s">
        <v>69</v>
      </c>
      <c r="D96" s="161" t="s">
        <v>489</v>
      </c>
      <c r="E96" s="284" t="s">
        <v>365</v>
      </c>
      <c r="F96" s="284"/>
      <c r="G96" s="162" t="s">
        <v>71</v>
      </c>
      <c r="H96" s="163">
        <v>1.5E-3</v>
      </c>
      <c r="I96" s="164" t="s">
        <v>490</v>
      </c>
      <c r="J96" s="174" t="s">
        <v>491</v>
      </c>
    </row>
    <row r="97" spans="1:10" ht="26.1" customHeight="1" x14ac:dyDescent="0.25">
      <c r="A97" s="159" t="s">
        <v>362</v>
      </c>
      <c r="B97" s="160" t="s">
        <v>492</v>
      </c>
      <c r="C97" s="161" t="s">
        <v>69</v>
      </c>
      <c r="D97" s="161" t="s">
        <v>493</v>
      </c>
      <c r="E97" s="284" t="s">
        <v>365</v>
      </c>
      <c r="F97" s="284"/>
      <c r="G97" s="162" t="s">
        <v>71</v>
      </c>
      <c r="H97" s="163">
        <v>1E-4</v>
      </c>
      <c r="I97" s="164" t="s">
        <v>494</v>
      </c>
      <c r="J97" s="174" t="s">
        <v>495</v>
      </c>
    </row>
    <row r="98" spans="1:10" ht="26.1" customHeight="1" x14ac:dyDescent="0.25">
      <c r="A98" s="159" t="s">
        <v>362</v>
      </c>
      <c r="B98" s="160" t="s">
        <v>496</v>
      </c>
      <c r="C98" s="161" t="s">
        <v>69</v>
      </c>
      <c r="D98" s="161" t="s">
        <v>497</v>
      </c>
      <c r="E98" s="284" t="s">
        <v>365</v>
      </c>
      <c r="F98" s="284"/>
      <c r="G98" s="162" t="s">
        <v>71</v>
      </c>
      <c r="H98" s="163">
        <v>5.9999999999999995E-4</v>
      </c>
      <c r="I98" s="164" t="s">
        <v>498</v>
      </c>
      <c r="J98" s="174" t="s">
        <v>487</v>
      </c>
    </row>
    <row r="99" spans="1:10" ht="24" customHeight="1" x14ac:dyDescent="0.25">
      <c r="A99" s="159" t="s">
        <v>362</v>
      </c>
      <c r="B99" s="160" t="s">
        <v>499</v>
      </c>
      <c r="C99" s="161" t="s">
        <v>69</v>
      </c>
      <c r="D99" s="161" t="s">
        <v>500</v>
      </c>
      <c r="E99" s="284" t="s">
        <v>365</v>
      </c>
      <c r="F99" s="284"/>
      <c r="G99" s="162" t="s">
        <v>71</v>
      </c>
      <c r="H99" s="163">
        <v>1E-4</v>
      </c>
      <c r="I99" s="164" t="s">
        <v>501</v>
      </c>
      <c r="J99" s="174" t="s">
        <v>487</v>
      </c>
    </row>
    <row r="100" spans="1:10" ht="24" customHeight="1" x14ac:dyDescent="0.25">
      <c r="A100" s="159" t="s">
        <v>362</v>
      </c>
      <c r="B100" s="160" t="s">
        <v>502</v>
      </c>
      <c r="C100" s="161" t="s">
        <v>69</v>
      </c>
      <c r="D100" s="161" t="s">
        <v>503</v>
      </c>
      <c r="E100" s="284" t="s">
        <v>365</v>
      </c>
      <c r="F100" s="284"/>
      <c r="G100" s="162" t="s">
        <v>71</v>
      </c>
      <c r="H100" s="163">
        <v>1.8E-3</v>
      </c>
      <c r="I100" s="164" t="s">
        <v>504</v>
      </c>
      <c r="J100" s="174" t="s">
        <v>505</v>
      </c>
    </row>
    <row r="101" spans="1:10" ht="26.1" customHeight="1" x14ac:dyDescent="0.25">
      <c r="A101" s="159" t="s">
        <v>362</v>
      </c>
      <c r="B101" s="160" t="s">
        <v>506</v>
      </c>
      <c r="C101" s="161" t="s">
        <v>69</v>
      </c>
      <c r="D101" s="161" t="s">
        <v>507</v>
      </c>
      <c r="E101" s="284" t="s">
        <v>365</v>
      </c>
      <c r="F101" s="284"/>
      <c r="G101" s="162" t="s">
        <v>71</v>
      </c>
      <c r="H101" s="163">
        <v>2.0000000000000001E-4</v>
      </c>
      <c r="I101" s="164" t="s">
        <v>508</v>
      </c>
      <c r="J101" s="174" t="s">
        <v>487</v>
      </c>
    </row>
    <row r="102" spans="1:10" ht="24" customHeight="1" x14ac:dyDescent="0.25">
      <c r="A102" s="159" t="s">
        <v>362</v>
      </c>
      <c r="B102" s="160" t="s">
        <v>509</v>
      </c>
      <c r="C102" s="161" t="s">
        <v>69</v>
      </c>
      <c r="D102" s="161" t="s">
        <v>510</v>
      </c>
      <c r="E102" s="284" t="s">
        <v>511</v>
      </c>
      <c r="F102" s="284"/>
      <c r="G102" s="162" t="s">
        <v>512</v>
      </c>
      <c r="H102" s="163">
        <v>4.0000000000000002E-4</v>
      </c>
      <c r="I102" s="164" t="s">
        <v>513</v>
      </c>
      <c r="J102" s="174" t="s">
        <v>514</v>
      </c>
    </row>
    <row r="103" spans="1:10" ht="24" customHeight="1" x14ac:dyDescent="0.25">
      <c r="A103" s="159" t="s">
        <v>362</v>
      </c>
      <c r="B103" s="160" t="s">
        <v>515</v>
      </c>
      <c r="C103" s="161" t="s">
        <v>69</v>
      </c>
      <c r="D103" s="161" t="s">
        <v>516</v>
      </c>
      <c r="E103" s="284" t="s">
        <v>365</v>
      </c>
      <c r="F103" s="284"/>
      <c r="G103" s="162" t="s">
        <v>71</v>
      </c>
      <c r="H103" s="163">
        <v>4.4999999999999997E-3</v>
      </c>
      <c r="I103" s="164" t="s">
        <v>517</v>
      </c>
      <c r="J103" s="174" t="s">
        <v>518</v>
      </c>
    </row>
    <row r="104" spans="1:10" ht="26.1" customHeight="1" x14ac:dyDescent="0.25">
      <c r="A104" s="159" t="s">
        <v>362</v>
      </c>
      <c r="B104" s="160" t="s">
        <v>519</v>
      </c>
      <c r="C104" s="161" t="s">
        <v>69</v>
      </c>
      <c r="D104" s="161" t="s">
        <v>520</v>
      </c>
      <c r="E104" s="284" t="s">
        <v>365</v>
      </c>
      <c r="F104" s="284"/>
      <c r="G104" s="162" t="s">
        <v>521</v>
      </c>
      <c r="H104" s="163">
        <v>7.5000000000000002E-4</v>
      </c>
      <c r="I104" s="164" t="s">
        <v>522</v>
      </c>
      <c r="J104" s="174" t="s">
        <v>523</v>
      </c>
    </row>
    <row r="105" spans="1:10" ht="24" customHeight="1" x14ac:dyDescent="0.25">
      <c r="A105" s="159" t="s">
        <v>362</v>
      </c>
      <c r="B105" s="160" t="s">
        <v>524</v>
      </c>
      <c r="C105" s="161" t="s">
        <v>69</v>
      </c>
      <c r="D105" s="161" t="s">
        <v>525</v>
      </c>
      <c r="E105" s="284" t="s">
        <v>365</v>
      </c>
      <c r="F105" s="284"/>
      <c r="G105" s="162" t="s">
        <v>526</v>
      </c>
      <c r="H105" s="163">
        <v>8.0000000000000004E-4</v>
      </c>
      <c r="I105" s="164" t="s">
        <v>527</v>
      </c>
      <c r="J105" s="174" t="s">
        <v>487</v>
      </c>
    </row>
    <row r="106" spans="1:10" ht="24" customHeight="1" x14ac:dyDescent="0.25">
      <c r="A106" s="159" t="s">
        <v>362</v>
      </c>
      <c r="B106" s="160" t="s">
        <v>528</v>
      </c>
      <c r="C106" s="161" t="s">
        <v>69</v>
      </c>
      <c r="D106" s="161" t="s">
        <v>529</v>
      </c>
      <c r="E106" s="284" t="s">
        <v>511</v>
      </c>
      <c r="F106" s="284"/>
      <c r="G106" s="162" t="s">
        <v>71</v>
      </c>
      <c r="H106" s="163">
        <v>4.4999999999999997E-3</v>
      </c>
      <c r="I106" s="164" t="s">
        <v>530</v>
      </c>
      <c r="J106" s="174" t="s">
        <v>523</v>
      </c>
    </row>
    <row r="107" spans="1:10" ht="24" customHeight="1" x14ac:dyDescent="0.25">
      <c r="A107" s="159" t="s">
        <v>362</v>
      </c>
      <c r="B107" s="160" t="s">
        <v>531</v>
      </c>
      <c r="C107" s="161" t="s">
        <v>69</v>
      </c>
      <c r="D107" s="161" t="s">
        <v>532</v>
      </c>
      <c r="E107" s="284" t="s">
        <v>365</v>
      </c>
      <c r="F107" s="284"/>
      <c r="G107" s="162" t="s">
        <v>71</v>
      </c>
      <c r="H107" s="163">
        <v>7.9750000000000001E-2</v>
      </c>
      <c r="I107" s="164" t="s">
        <v>533</v>
      </c>
      <c r="J107" s="174" t="s">
        <v>534</v>
      </c>
    </row>
    <row r="108" spans="1:10" ht="24" customHeight="1" x14ac:dyDescent="0.25">
      <c r="A108" s="159" t="s">
        <v>362</v>
      </c>
      <c r="B108" s="160" t="s">
        <v>535</v>
      </c>
      <c r="C108" s="161" t="s">
        <v>69</v>
      </c>
      <c r="D108" s="161" t="s">
        <v>536</v>
      </c>
      <c r="E108" s="284" t="s">
        <v>365</v>
      </c>
      <c r="F108" s="284"/>
      <c r="G108" s="162" t="s">
        <v>71</v>
      </c>
      <c r="H108" s="163">
        <v>0.1018</v>
      </c>
      <c r="I108" s="164" t="s">
        <v>537</v>
      </c>
      <c r="J108" s="174" t="s">
        <v>538</v>
      </c>
    </row>
    <row r="109" spans="1:10" ht="24" customHeight="1" x14ac:dyDescent="0.25">
      <c r="A109" s="159" t="s">
        <v>362</v>
      </c>
      <c r="B109" s="160" t="s">
        <v>539</v>
      </c>
      <c r="C109" s="161" t="s">
        <v>69</v>
      </c>
      <c r="D109" s="161" t="s">
        <v>540</v>
      </c>
      <c r="E109" s="284" t="s">
        <v>365</v>
      </c>
      <c r="F109" s="284"/>
      <c r="G109" s="162" t="s">
        <v>71</v>
      </c>
      <c r="H109" s="163">
        <v>4.4999999999999997E-3</v>
      </c>
      <c r="I109" s="164" t="s">
        <v>541</v>
      </c>
      <c r="J109" s="174" t="s">
        <v>542</v>
      </c>
    </row>
    <row r="110" spans="1:10" ht="24" customHeight="1" x14ac:dyDescent="0.25">
      <c r="A110" s="159" t="s">
        <v>362</v>
      </c>
      <c r="B110" s="160" t="s">
        <v>543</v>
      </c>
      <c r="C110" s="161" t="s">
        <v>69</v>
      </c>
      <c r="D110" s="161" t="s">
        <v>544</v>
      </c>
      <c r="E110" s="284" t="s">
        <v>365</v>
      </c>
      <c r="F110" s="284"/>
      <c r="G110" s="162" t="s">
        <v>521</v>
      </c>
      <c r="H110" s="163">
        <v>2.3E-3</v>
      </c>
      <c r="I110" s="164" t="s">
        <v>545</v>
      </c>
      <c r="J110" s="174" t="s">
        <v>518</v>
      </c>
    </row>
    <row r="111" spans="1:10" ht="24" customHeight="1" x14ac:dyDescent="0.25">
      <c r="A111" s="159" t="s">
        <v>362</v>
      </c>
      <c r="B111" s="160" t="s">
        <v>546</v>
      </c>
      <c r="C111" s="161" t="s">
        <v>69</v>
      </c>
      <c r="D111" s="161" t="s">
        <v>547</v>
      </c>
      <c r="E111" s="284" t="s">
        <v>365</v>
      </c>
      <c r="F111" s="284"/>
      <c r="G111" s="162" t="s">
        <v>71</v>
      </c>
      <c r="H111" s="163">
        <v>1.4999999999999999E-4</v>
      </c>
      <c r="I111" s="164" t="s">
        <v>548</v>
      </c>
      <c r="J111" s="174" t="s">
        <v>487</v>
      </c>
    </row>
    <row r="112" spans="1:10" ht="26.1" customHeight="1" x14ac:dyDescent="0.25">
      <c r="A112" s="159" t="s">
        <v>362</v>
      </c>
      <c r="B112" s="160" t="s">
        <v>549</v>
      </c>
      <c r="C112" s="161" t="s">
        <v>69</v>
      </c>
      <c r="D112" s="161" t="s">
        <v>550</v>
      </c>
      <c r="E112" s="284" t="s">
        <v>511</v>
      </c>
      <c r="F112" s="284"/>
      <c r="G112" s="162" t="s">
        <v>71</v>
      </c>
      <c r="H112" s="163">
        <v>0.1018</v>
      </c>
      <c r="I112" s="164" t="s">
        <v>551</v>
      </c>
      <c r="J112" s="174" t="s">
        <v>552</v>
      </c>
    </row>
    <row r="113" spans="1:10" ht="26.1" customHeight="1" x14ac:dyDescent="0.25">
      <c r="A113" s="159" t="s">
        <v>362</v>
      </c>
      <c r="B113" s="160" t="s">
        <v>462</v>
      </c>
      <c r="C113" s="161" t="s">
        <v>69</v>
      </c>
      <c r="D113" s="161" t="s">
        <v>463</v>
      </c>
      <c r="E113" s="284" t="s">
        <v>365</v>
      </c>
      <c r="F113" s="284"/>
      <c r="G113" s="162" t="s">
        <v>71</v>
      </c>
      <c r="H113" s="163">
        <v>1.4E-2</v>
      </c>
      <c r="I113" s="164" t="s">
        <v>464</v>
      </c>
      <c r="J113" s="174" t="s">
        <v>465</v>
      </c>
    </row>
    <row r="114" spans="1:10" ht="26.1" customHeight="1" x14ac:dyDescent="0.25">
      <c r="A114" s="159" t="s">
        <v>362</v>
      </c>
      <c r="B114" s="160" t="s">
        <v>553</v>
      </c>
      <c r="C114" s="161" t="s">
        <v>33</v>
      </c>
      <c r="D114" s="161" t="s">
        <v>554</v>
      </c>
      <c r="E114" s="284" t="s">
        <v>372</v>
      </c>
      <c r="F114" s="284"/>
      <c r="G114" s="162" t="s">
        <v>40</v>
      </c>
      <c r="H114" s="163">
        <v>0.508185</v>
      </c>
      <c r="I114" s="164" t="s">
        <v>555</v>
      </c>
      <c r="J114" s="174" t="s">
        <v>556</v>
      </c>
    </row>
    <row r="115" spans="1:10" ht="26.1" customHeight="1" x14ac:dyDescent="0.25">
      <c r="A115" s="159" t="s">
        <v>362</v>
      </c>
      <c r="B115" s="160" t="s">
        <v>557</v>
      </c>
      <c r="C115" s="161" t="s">
        <v>33</v>
      </c>
      <c r="D115" s="161" t="s">
        <v>558</v>
      </c>
      <c r="E115" s="284" t="s">
        <v>365</v>
      </c>
      <c r="F115" s="284"/>
      <c r="G115" s="162" t="s">
        <v>40</v>
      </c>
      <c r="H115" s="163">
        <v>0.5</v>
      </c>
      <c r="I115" s="164" t="s">
        <v>559</v>
      </c>
      <c r="J115" s="174" t="s">
        <v>560</v>
      </c>
    </row>
    <row r="116" spans="1:10" ht="26.1" customHeight="1" x14ac:dyDescent="0.25">
      <c r="A116" s="159" t="s">
        <v>362</v>
      </c>
      <c r="B116" s="160" t="s">
        <v>561</v>
      </c>
      <c r="C116" s="161" t="s">
        <v>33</v>
      </c>
      <c r="D116" s="161" t="s">
        <v>562</v>
      </c>
      <c r="E116" s="284" t="s">
        <v>365</v>
      </c>
      <c r="F116" s="284"/>
      <c r="G116" s="162" t="s">
        <v>40</v>
      </c>
      <c r="H116" s="163">
        <v>0.5</v>
      </c>
      <c r="I116" s="164" t="s">
        <v>563</v>
      </c>
      <c r="J116" s="174" t="s">
        <v>564</v>
      </c>
    </row>
    <row r="117" spans="1:10" ht="26.1" customHeight="1" x14ac:dyDescent="0.25">
      <c r="A117" s="159" t="s">
        <v>362</v>
      </c>
      <c r="B117" s="160" t="s">
        <v>565</v>
      </c>
      <c r="C117" s="161" t="s">
        <v>33</v>
      </c>
      <c r="D117" s="161" t="s">
        <v>566</v>
      </c>
      <c r="E117" s="284" t="s">
        <v>365</v>
      </c>
      <c r="F117" s="284"/>
      <c r="G117" s="162" t="s">
        <v>40</v>
      </c>
      <c r="H117" s="163">
        <v>0.5</v>
      </c>
      <c r="I117" s="164" t="s">
        <v>567</v>
      </c>
      <c r="J117" s="174" t="s">
        <v>568</v>
      </c>
    </row>
    <row r="118" spans="1:10" ht="26.1" customHeight="1" x14ac:dyDescent="0.25">
      <c r="A118" s="159" t="s">
        <v>362</v>
      </c>
      <c r="B118" s="160" t="s">
        <v>569</v>
      </c>
      <c r="C118" s="161" t="s">
        <v>33</v>
      </c>
      <c r="D118" s="161" t="s">
        <v>570</v>
      </c>
      <c r="E118" s="284" t="s">
        <v>365</v>
      </c>
      <c r="F118" s="284"/>
      <c r="G118" s="162" t="s">
        <v>40</v>
      </c>
      <c r="H118" s="163">
        <v>0.5</v>
      </c>
      <c r="I118" s="164" t="s">
        <v>571</v>
      </c>
      <c r="J118" s="174" t="s">
        <v>572</v>
      </c>
    </row>
    <row r="119" spans="1:10" ht="26.1" customHeight="1" x14ac:dyDescent="0.25">
      <c r="A119" s="159" t="s">
        <v>362</v>
      </c>
      <c r="B119" s="160" t="s">
        <v>573</v>
      </c>
      <c r="C119" s="161" t="s">
        <v>33</v>
      </c>
      <c r="D119" s="161" t="s">
        <v>574</v>
      </c>
      <c r="E119" s="284" t="s">
        <v>365</v>
      </c>
      <c r="F119" s="284"/>
      <c r="G119" s="162" t="s">
        <v>40</v>
      </c>
      <c r="H119" s="163">
        <v>0.5</v>
      </c>
      <c r="I119" s="164" t="s">
        <v>495</v>
      </c>
      <c r="J119" s="174" t="s">
        <v>487</v>
      </c>
    </row>
    <row r="120" spans="1:10" ht="26.1" customHeight="1" x14ac:dyDescent="0.25">
      <c r="A120" s="159" t="s">
        <v>362</v>
      </c>
      <c r="B120" s="160" t="s">
        <v>575</v>
      </c>
      <c r="C120" s="161" t="s">
        <v>33</v>
      </c>
      <c r="D120" s="161" t="s">
        <v>576</v>
      </c>
      <c r="E120" s="284" t="s">
        <v>365</v>
      </c>
      <c r="F120" s="284"/>
      <c r="G120" s="162" t="s">
        <v>40</v>
      </c>
      <c r="H120" s="163">
        <v>0.5</v>
      </c>
      <c r="I120" s="164" t="s">
        <v>577</v>
      </c>
      <c r="J120" s="174" t="s">
        <v>578</v>
      </c>
    </row>
    <row r="121" spans="1:10" ht="65.099999999999994" customHeight="1" x14ac:dyDescent="0.25">
      <c r="A121" s="159" t="s">
        <v>362</v>
      </c>
      <c r="B121" s="160" t="s">
        <v>579</v>
      </c>
      <c r="C121" s="161" t="s">
        <v>33</v>
      </c>
      <c r="D121" s="161" t="s">
        <v>580</v>
      </c>
      <c r="E121" s="284" t="s">
        <v>581</v>
      </c>
      <c r="F121" s="284"/>
      <c r="G121" s="162" t="s">
        <v>66</v>
      </c>
      <c r="H121" s="163">
        <v>7.2100000000000004E-5</v>
      </c>
      <c r="I121" s="164" t="s">
        <v>582</v>
      </c>
      <c r="J121" s="174" t="s">
        <v>583</v>
      </c>
    </row>
    <row r="122" spans="1:10" ht="51.9" customHeight="1" x14ac:dyDescent="0.25">
      <c r="A122" s="159" t="s">
        <v>362</v>
      </c>
      <c r="B122" s="160" t="s">
        <v>584</v>
      </c>
      <c r="C122" s="161" t="s">
        <v>33</v>
      </c>
      <c r="D122" s="161" t="s">
        <v>585</v>
      </c>
      <c r="E122" s="284" t="s">
        <v>581</v>
      </c>
      <c r="F122" s="284"/>
      <c r="G122" s="162" t="s">
        <v>66</v>
      </c>
      <c r="H122" s="163">
        <v>5.9200000000000002E-5</v>
      </c>
      <c r="I122" s="164" t="s">
        <v>586</v>
      </c>
      <c r="J122" s="174" t="s">
        <v>587</v>
      </c>
    </row>
    <row r="123" spans="1:10" ht="26.1" customHeight="1" x14ac:dyDescent="0.25">
      <c r="A123" s="159" t="s">
        <v>362</v>
      </c>
      <c r="B123" s="160" t="s">
        <v>588</v>
      </c>
      <c r="C123" s="161" t="s">
        <v>33</v>
      </c>
      <c r="D123" s="161" t="s">
        <v>589</v>
      </c>
      <c r="E123" s="284" t="s">
        <v>365</v>
      </c>
      <c r="F123" s="284"/>
      <c r="G123" s="162" t="s">
        <v>590</v>
      </c>
      <c r="H123" s="163">
        <v>13.215</v>
      </c>
      <c r="I123" s="164" t="s">
        <v>591</v>
      </c>
      <c r="J123" s="174" t="s">
        <v>592</v>
      </c>
    </row>
    <row r="124" spans="1:10" ht="24" customHeight="1" x14ac:dyDescent="0.25">
      <c r="A124" s="159" t="s">
        <v>362</v>
      </c>
      <c r="B124" s="160" t="s">
        <v>468</v>
      </c>
      <c r="C124" s="161" t="s">
        <v>69</v>
      </c>
      <c r="D124" s="161" t="s">
        <v>469</v>
      </c>
      <c r="E124" s="284" t="s">
        <v>372</v>
      </c>
      <c r="F124" s="284"/>
      <c r="G124" s="162" t="s">
        <v>57</v>
      </c>
      <c r="H124" s="163">
        <v>0.5</v>
      </c>
      <c r="I124" s="164" t="s">
        <v>470</v>
      </c>
      <c r="J124" s="174" t="s">
        <v>471</v>
      </c>
    </row>
    <row r="125" spans="1:10" ht="24" customHeight="1" x14ac:dyDescent="0.25">
      <c r="A125" s="159" t="s">
        <v>362</v>
      </c>
      <c r="B125" s="160" t="s">
        <v>472</v>
      </c>
      <c r="C125" s="161" t="s">
        <v>69</v>
      </c>
      <c r="D125" s="161" t="s">
        <v>473</v>
      </c>
      <c r="E125" s="284" t="s">
        <v>372</v>
      </c>
      <c r="F125" s="284"/>
      <c r="G125" s="162" t="s">
        <v>57</v>
      </c>
      <c r="H125" s="163">
        <v>0.5</v>
      </c>
      <c r="I125" s="164" t="s">
        <v>474</v>
      </c>
      <c r="J125" s="174" t="s">
        <v>475</v>
      </c>
    </row>
    <row r="126" spans="1:10" ht="24" customHeight="1" x14ac:dyDescent="0.25">
      <c r="A126" s="159" t="s">
        <v>362</v>
      </c>
      <c r="B126" s="160" t="s">
        <v>593</v>
      </c>
      <c r="C126" s="161" t="s">
        <v>69</v>
      </c>
      <c r="D126" s="161" t="s">
        <v>594</v>
      </c>
      <c r="E126" s="284" t="s">
        <v>365</v>
      </c>
      <c r="F126" s="284"/>
      <c r="G126" s="162" t="s">
        <v>71</v>
      </c>
      <c r="H126" s="163">
        <v>1E-4</v>
      </c>
      <c r="I126" s="164" t="s">
        <v>595</v>
      </c>
      <c r="J126" s="174" t="s">
        <v>487</v>
      </c>
    </row>
    <row r="127" spans="1:10" ht="24" customHeight="1" x14ac:dyDescent="0.25">
      <c r="A127" s="159" t="s">
        <v>362</v>
      </c>
      <c r="B127" s="160" t="s">
        <v>596</v>
      </c>
      <c r="C127" s="161" t="s">
        <v>69</v>
      </c>
      <c r="D127" s="161" t="s">
        <v>597</v>
      </c>
      <c r="E127" s="284" t="s">
        <v>365</v>
      </c>
      <c r="F127" s="284"/>
      <c r="G127" s="162" t="s">
        <v>71</v>
      </c>
      <c r="H127" s="163">
        <v>1E-4</v>
      </c>
      <c r="I127" s="164" t="s">
        <v>598</v>
      </c>
      <c r="J127" s="174" t="s">
        <v>495</v>
      </c>
    </row>
    <row r="128" spans="1:10" ht="24" customHeight="1" x14ac:dyDescent="0.25">
      <c r="A128" s="159" t="s">
        <v>362</v>
      </c>
      <c r="B128" s="160" t="s">
        <v>599</v>
      </c>
      <c r="C128" s="161" t="s">
        <v>69</v>
      </c>
      <c r="D128" s="161" t="s">
        <v>600</v>
      </c>
      <c r="E128" s="284" t="s">
        <v>365</v>
      </c>
      <c r="F128" s="284"/>
      <c r="G128" s="162" t="s">
        <v>71</v>
      </c>
      <c r="H128" s="163">
        <v>5.0000000000000002E-5</v>
      </c>
      <c r="I128" s="164" t="s">
        <v>601</v>
      </c>
      <c r="J128" s="174" t="s">
        <v>487</v>
      </c>
    </row>
    <row r="129" spans="1:10" ht="24" customHeight="1" x14ac:dyDescent="0.25">
      <c r="A129" s="159" t="s">
        <v>362</v>
      </c>
      <c r="B129" s="160" t="s">
        <v>602</v>
      </c>
      <c r="C129" s="161" t="s">
        <v>69</v>
      </c>
      <c r="D129" s="161" t="s">
        <v>603</v>
      </c>
      <c r="E129" s="284" t="s">
        <v>365</v>
      </c>
      <c r="F129" s="284"/>
      <c r="G129" s="162" t="s">
        <v>71</v>
      </c>
      <c r="H129" s="163">
        <v>1E-4</v>
      </c>
      <c r="I129" s="164" t="s">
        <v>604</v>
      </c>
      <c r="J129" s="174" t="s">
        <v>487</v>
      </c>
    </row>
    <row r="130" spans="1:10" ht="78" customHeight="1" x14ac:dyDescent="0.25">
      <c r="A130" s="159" t="s">
        <v>362</v>
      </c>
      <c r="B130" s="160" t="s">
        <v>480</v>
      </c>
      <c r="C130" s="161" t="s">
        <v>69</v>
      </c>
      <c r="D130" s="161" t="s">
        <v>481</v>
      </c>
      <c r="E130" s="284" t="s">
        <v>365</v>
      </c>
      <c r="F130" s="284"/>
      <c r="G130" s="162" t="s">
        <v>71</v>
      </c>
      <c r="H130" s="163">
        <v>1</v>
      </c>
      <c r="I130" s="164" t="s">
        <v>482</v>
      </c>
      <c r="J130" s="174" t="s">
        <v>482</v>
      </c>
    </row>
    <row r="131" spans="1:10" x14ac:dyDescent="0.25">
      <c r="A131" s="166"/>
      <c r="B131" s="167"/>
      <c r="C131" s="167"/>
      <c r="D131" s="167"/>
      <c r="E131" s="167" t="s">
        <v>375</v>
      </c>
      <c r="F131" s="168">
        <v>28.56</v>
      </c>
      <c r="G131" s="167" t="s">
        <v>376</v>
      </c>
      <c r="H131" s="168">
        <v>0</v>
      </c>
      <c r="I131" s="167" t="s">
        <v>377</v>
      </c>
      <c r="J131" s="169">
        <v>28.56</v>
      </c>
    </row>
    <row r="132" spans="1:10" ht="14.4" thickBot="1" x14ac:dyDescent="0.3">
      <c r="A132" s="166"/>
      <c r="B132" s="167"/>
      <c r="C132" s="167"/>
      <c r="D132" s="167"/>
      <c r="E132" s="167" t="s">
        <v>378</v>
      </c>
      <c r="F132" s="168">
        <v>380.98</v>
      </c>
      <c r="G132" s="167"/>
      <c r="H132" s="282" t="s">
        <v>379</v>
      </c>
      <c r="I132" s="282"/>
      <c r="J132" s="169">
        <v>1894.04</v>
      </c>
    </row>
    <row r="133" spans="1:10" ht="0.9" customHeight="1" thickTop="1" x14ac:dyDescent="0.25">
      <c r="A133" s="170"/>
      <c r="B133" s="171"/>
      <c r="C133" s="171"/>
      <c r="D133" s="171"/>
      <c r="E133" s="171"/>
      <c r="F133" s="171"/>
      <c r="G133" s="171"/>
      <c r="H133" s="171"/>
      <c r="I133" s="171"/>
      <c r="J133" s="172"/>
    </row>
    <row r="134" spans="1:10" ht="18" customHeight="1" x14ac:dyDescent="0.25">
      <c r="A134" s="33" t="s">
        <v>74</v>
      </c>
      <c r="B134" s="34" t="s">
        <v>23</v>
      </c>
      <c r="C134" s="35" t="s">
        <v>24</v>
      </c>
      <c r="D134" s="35" t="s">
        <v>8</v>
      </c>
      <c r="E134" s="285" t="s">
        <v>356</v>
      </c>
      <c r="F134" s="285"/>
      <c r="G134" s="36" t="s">
        <v>25</v>
      </c>
      <c r="H134" s="34" t="s">
        <v>26</v>
      </c>
      <c r="I134" s="34" t="s">
        <v>27</v>
      </c>
      <c r="J134" s="37" t="s">
        <v>9</v>
      </c>
    </row>
    <row r="135" spans="1:10" ht="26.1" customHeight="1" x14ac:dyDescent="0.25">
      <c r="A135" s="44" t="s">
        <v>357</v>
      </c>
      <c r="B135" s="47" t="s">
        <v>75</v>
      </c>
      <c r="C135" s="45" t="s">
        <v>64</v>
      </c>
      <c r="D135" s="45" t="s">
        <v>76</v>
      </c>
      <c r="E135" s="286" t="s">
        <v>605</v>
      </c>
      <c r="F135" s="286"/>
      <c r="G135" s="46" t="s">
        <v>66</v>
      </c>
      <c r="H135" s="150">
        <v>1</v>
      </c>
      <c r="I135" s="48">
        <v>4472.91</v>
      </c>
      <c r="J135" s="151">
        <v>4472.91</v>
      </c>
    </row>
    <row r="136" spans="1:10" ht="51.9" customHeight="1" x14ac:dyDescent="0.25">
      <c r="A136" s="152" t="s">
        <v>359</v>
      </c>
      <c r="B136" s="153" t="s">
        <v>606</v>
      </c>
      <c r="C136" s="154" t="s">
        <v>33</v>
      </c>
      <c r="D136" s="154" t="s">
        <v>607</v>
      </c>
      <c r="E136" s="283" t="s">
        <v>608</v>
      </c>
      <c r="F136" s="283"/>
      <c r="G136" s="155" t="s">
        <v>66</v>
      </c>
      <c r="H136" s="156">
        <v>1</v>
      </c>
      <c r="I136" s="157">
        <v>1175.4100000000001</v>
      </c>
      <c r="J136" s="158">
        <v>1175.4100000000001</v>
      </c>
    </row>
    <row r="137" spans="1:10" ht="26.1" customHeight="1" x14ac:dyDescent="0.25">
      <c r="A137" s="159" t="s">
        <v>362</v>
      </c>
      <c r="B137" s="160" t="s">
        <v>609</v>
      </c>
      <c r="C137" s="161" t="s">
        <v>610</v>
      </c>
      <c r="D137" s="161" t="s">
        <v>611</v>
      </c>
      <c r="E137" s="284" t="s">
        <v>365</v>
      </c>
      <c r="F137" s="284"/>
      <c r="G137" s="162" t="s">
        <v>71</v>
      </c>
      <c r="H137" s="163">
        <v>1</v>
      </c>
      <c r="I137" s="164">
        <v>3297.5</v>
      </c>
      <c r="J137" s="165">
        <v>3297.5</v>
      </c>
    </row>
    <row r="138" spans="1:10" x14ac:dyDescent="0.25">
      <c r="A138" s="166"/>
      <c r="B138" s="167"/>
      <c r="C138" s="167"/>
      <c r="D138" s="167"/>
      <c r="E138" s="167" t="s">
        <v>375</v>
      </c>
      <c r="F138" s="168">
        <v>318.3</v>
      </c>
      <c r="G138" s="167" t="s">
        <v>376</v>
      </c>
      <c r="H138" s="168">
        <v>0</v>
      </c>
      <c r="I138" s="167" t="s">
        <v>377</v>
      </c>
      <c r="J138" s="169">
        <v>318.3</v>
      </c>
    </row>
    <row r="139" spans="1:10" ht="14.4" thickBot="1" x14ac:dyDescent="0.3">
      <c r="A139" s="166"/>
      <c r="B139" s="167"/>
      <c r="C139" s="167"/>
      <c r="D139" s="167"/>
      <c r="E139" s="167" t="s">
        <v>378</v>
      </c>
      <c r="F139" s="168">
        <v>1126.27</v>
      </c>
      <c r="G139" s="167"/>
      <c r="H139" s="282" t="s">
        <v>379</v>
      </c>
      <c r="I139" s="282"/>
      <c r="J139" s="169">
        <v>5599.18</v>
      </c>
    </row>
    <row r="140" spans="1:10" ht="0.9" customHeight="1" thickTop="1" x14ac:dyDescent="0.25">
      <c r="A140" s="170"/>
      <c r="B140" s="171"/>
      <c r="C140" s="171"/>
      <c r="D140" s="171"/>
      <c r="E140" s="171"/>
      <c r="F140" s="171"/>
      <c r="G140" s="171"/>
      <c r="H140" s="171"/>
      <c r="I140" s="171"/>
      <c r="J140" s="172"/>
    </row>
    <row r="141" spans="1:10" ht="18" customHeight="1" x14ac:dyDescent="0.25">
      <c r="A141" s="33" t="s">
        <v>79</v>
      </c>
      <c r="B141" s="34" t="s">
        <v>23</v>
      </c>
      <c r="C141" s="35" t="s">
        <v>24</v>
      </c>
      <c r="D141" s="35" t="s">
        <v>8</v>
      </c>
      <c r="E141" s="285" t="s">
        <v>356</v>
      </c>
      <c r="F141" s="285"/>
      <c r="G141" s="36" t="s">
        <v>25</v>
      </c>
      <c r="H141" s="34" t="s">
        <v>26</v>
      </c>
      <c r="I141" s="34" t="s">
        <v>27</v>
      </c>
      <c r="J141" s="37" t="s">
        <v>9</v>
      </c>
    </row>
    <row r="142" spans="1:10" ht="26.1" customHeight="1" x14ac:dyDescent="0.25">
      <c r="A142" s="44" t="s">
        <v>357</v>
      </c>
      <c r="B142" s="47" t="s">
        <v>80</v>
      </c>
      <c r="C142" s="45" t="s">
        <v>64</v>
      </c>
      <c r="D142" s="45" t="s">
        <v>81</v>
      </c>
      <c r="E142" s="286" t="s">
        <v>612</v>
      </c>
      <c r="F142" s="286"/>
      <c r="G142" s="46" t="s">
        <v>82</v>
      </c>
      <c r="H142" s="150">
        <v>1</v>
      </c>
      <c r="I142" s="48">
        <v>31.92</v>
      </c>
      <c r="J142" s="151">
        <v>31.92</v>
      </c>
    </row>
    <row r="143" spans="1:10" ht="26.1" customHeight="1" x14ac:dyDescent="0.25">
      <c r="A143" s="152" t="s">
        <v>359</v>
      </c>
      <c r="B143" s="153" t="s">
        <v>448</v>
      </c>
      <c r="C143" s="154" t="s">
        <v>33</v>
      </c>
      <c r="D143" s="154" t="s">
        <v>449</v>
      </c>
      <c r="E143" s="283" t="s">
        <v>358</v>
      </c>
      <c r="F143" s="283"/>
      <c r="G143" s="155" t="s">
        <v>40</v>
      </c>
      <c r="H143" s="156">
        <v>0.16</v>
      </c>
      <c r="I143" s="157">
        <v>22.69</v>
      </c>
      <c r="J143" s="158">
        <v>3.63</v>
      </c>
    </row>
    <row r="144" spans="1:10" ht="24" customHeight="1" x14ac:dyDescent="0.25">
      <c r="A144" s="152" t="s">
        <v>359</v>
      </c>
      <c r="B144" s="153" t="s">
        <v>446</v>
      </c>
      <c r="C144" s="154" t="s">
        <v>33</v>
      </c>
      <c r="D144" s="154" t="s">
        <v>447</v>
      </c>
      <c r="E144" s="283" t="s">
        <v>358</v>
      </c>
      <c r="F144" s="283"/>
      <c r="G144" s="155" t="s">
        <v>40</v>
      </c>
      <c r="H144" s="156">
        <v>0.16</v>
      </c>
      <c r="I144" s="157">
        <v>29.75</v>
      </c>
      <c r="J144" s="158">
        <v>4.76</v>
      </c>
    </row>
    <row r="145" spans="1:10" ht="26.1" customHeight="1" x14ac:dyDescent="0.25">
      <c r="A145" s="159" t="s">
        <v>362</v>
      </c>
      <c r="B145" s="160" t="s">
        <v>613</v>
      </c>
      <c r="C145" s="161" t="s">
        <v>614</v>
      </c>
      <c r="D145" s="161" t="s">
        <v>615</v>
      </c>
      <c r="E145" s="284" t="s">
        <v>365</v>
      </c>
      <c r="F145" s="284"/>
      <c r="G145" s="162" t="s">
        <v>82</v>
      </c>
      <c r="H145" s="163">
        <v>1.02</v>
      </c>
      <c r="I145" s="164">
        <v>23.07</v>
      </c>
      <c r="J145" s="165">
        <v>23.53</v>
      </c>
    </row>
    <row r="146" spans="1:10" x14ac:dyDescent="0.25">
      <c r="A146" s="166"/>
      <c r="B146" s="167"/>
      <c r="C146" s="167"/>
      <c r="D146" s="167"/>
      <c r="E146" s="167" t="s">
        <v>375</v>
      </c>
      <c r="F146" s="168">
        <v>6.39</v>
      </c>
      <c r="G146" s="167" t="s">
        <v>376</v>
      </c>
      <c r="H146" s="168">
        <v>0</v>
      </c>
      <c r="I146" s="167" t="s">
        <v>377</v>
      </c>
      <c r="J146" s="169">
        <v>6.39</v>
      </c>
    </row>
    <row r="147" spans="1:10" x14ac:dyDescent="0.25">
      <c r="A147" s="166"/>
      <c r="B147" s="167"/>
      <c r="C147" s="167"/>
      <c r="D147" s="167"/>
      <c r="E147" s="167" t="s">
        <v>378</v>
      </c>
      <c r="F147" s="168">
        <v>8.0299999999999994</v>
      </c>
      <c r="G147" s="167"/>
      <c r="H147" s="282" t="s">
        <v>379</v>
      </c>
      <c r="I147" s="282"/>
      <c r="J147" s="169">
        <v>39.950000000000003</v>
      </c>
    </row>
    <row r="148" spans="1:10" x14ac:dyDescent="0.25">
      <c r="A148" s="290" t="s">
        <v>453</v>
      </c>
      <c r="B148" s="263"/>
      <c r="C148" s="263"/>
      <c r="D148" s="263"/>
      <c r="E148" s="263"/>
      <c r="F148" s="263"/>
      <c r="G148" s="263"/>
      <c r="H148" s="263"/>
      <c r="I148" s="263"/>
      <c r="J148" s="291"/>
    </row>
    <row r="149" spans="1:10" ht="14.4" thickBot="1" x14ac:dyDescent="0.3">
      <c r="A149" s="273" t="s">
        <v>616</v>
      </c>
      <c r="B149" s="274"/>
      <c r="C149" s="274"/>
      <c r="D149" s="274"/>
      <c r="E149" s="274"/>
      <c r="F149" s="274"/>
      <c r="G149" s="274"/>
      <c r="H149" s="274"/>
      <c r="I149" s="274"/>
      <c r="J149" s="275"/>
    </row>
    <row r="150" spans="1:10" ht="0.9" customHeight="1" thickTop="1" x14ac:dyDescent="0.25">
      <c r="A150" s="170"/>
      <c r="B150" s="171"/>
      <c r="C150" s="171"/>
      <c r="D150" s="171"/>
      <c r="E150" s="171"/>
      <c r="F150" s="171"/>
      <c r="G150" s="171"/>
      <c r="H150" s="171"/>
      <c r="I150" s="171"/>
      <c r="J150" s="172"/>
    </row>
    <row r="151" spans="1:10" ht="18" customHeight="1" x14ac:dyDescent="0.25">
      <c r="A151" s="33" t="s">
        <v>83</v>
      </c>
      <c r="B151" s="34" t="s">
        <v>23</v>
      </c>
      <c r="C151" s="35" t="s">
        <v>24</v>
      </c>
      <c r="D151" s="35" t="s">
        <v>8</v>
      </c>
      <c r="E151" s="285" t="s">
        <v>356</v>
      </c>
      <c r="F151" s="285"/>
      <c r="G151" s="36" t="s">
        <v>25</v>
      </c>
      <c r="H151" s="34" t="s">
        <v>26</v>
      </c>
      <c r="I151" s="34" t="s">
        <v>27</v>
      </c>
      <c r="J151" s="37" t="s">
        <v>9</v>
      </c>
    </row>
    <row r="152" spans="1:10" ht="26.1" customHeight="1" x14ac:dyDescent="0.25">
      <c r="A152" s="44" t="s">
        <v>357</v>
      </c>
      <c r="B152" s="47" t="s">
        <v>84</v>
      </c>
      <c r="C152" s="45" t="s">
        <v>64</v>
      </c>
      <c r="D152" s="45" t="s">
        <v>85</v>
      </c>
      <c r="E152" s="286" t="s">
        <v>612</v>
      </c>
      <c r="F152" s="286"/>
      <c r="G152" s="46" t="s">
        <v>82</v>
      </c>
      <c r="H152" s="150">
        <v>1</v>
      </c>
      <c r="I152" s="48">
        <v>38.07</v>
      </c>
      <c r="J152" s="151">
        <v>38.07</v>
      </c>
    </row>
    <row r="153" spans="1:10" ht="26.1" customHeight="1" x14ac:dyDescent="0.25">
      <c r="A153" s="152" t="s">
        <v>359</v>
      </c>
      <c r="B153" s="153" t="s">
        <v>448</v>
      </c>
      <c r="C153" s="154" t="s">
        <v>33</v>
      </c>
      <c r="D153" s="154" t="s">
        <v>449</v>
      </c>
      <c r="E153" s="283" t="s">
        <v>358</v>
      </c>
      <c r="F153" s="283"/>
      <c r="G153" s="155" t="s">
        <v>40</v>
      </c>
      <c r="H153" s="156">
        <v>0.4</v>
      </c>
      <c r="I153" s="157">
        <v>22.69</v>
      </c>
      <c r="J153" s="158">
        <v>9.07</v>
      </c>
    </row>
    <row r="154" spans="1:10" ht="24" customHeight="1" x14ac:dyDescent="0.25">
      <c r="A154" s="152" t="s">
        <v>359</v>
      </c>
      <c r="B154" s="153" t="s">
        <v>446</v>
      </c>
      <c r="C154" s="154" t="s">
        <v>33</v>
      </c>
      <c r="D154" s="154" t="s">
        <v>447</v>
      </c>
      <c r="E154" s="283" t="s">
        <v>358</v>
      </c>
      <c r="F154" s="283"/>
      <c r="G154" s="155" t="s">
        <v>40</v>
      </c>
      <c r="H154" s="156">
        <v>0.4</v>
      </c>
      <c r="I154" s="157">
        <v>29.75</v>
      </c>
      <c r="J154" s="158">
        <v>11.9</v>
      </c>
    </row>
    <row r="155" spans="1:10" ht="26.1" customHeight="1" x14ac:dyDescent="0.25">
      <c r="A155" s="159" t="s">
        <v>362</v>
      </c>
      <c r="B155" s="160" t="s">
        <v>617</v>
      </c>
      <c r="C155" s="161" t="s">
        <v>614</v>
      </c>
      <c r="D155" s="161" t="s">
        <v>618</v>
      </c>
      <c r="E155" s="284" t="s">
        <v>365</v>
      </c>
      <c r="F155" s="284"/>
      <c r="G155" s="162" t="s">
        <v>82</v>
      </c>
      <c r="H155" s="163">
        <v>1.02</v>
      </c>
      <c r="I155" s="164">
        <v>16.77</v>
      </c>
      <c r="J155" s="165">
        <v>17.100000000000001</v>
      </c>
    </row>
    <row r="156" spans="1:10" x14ac:dyDescent="0.25">
      <c r="A156" s="166"/>
      <c r="B156" s="167"/>
      <c r="C156" s="167"/>
      <c r="D156" s="167"/>
      <c r="E156" s="167" t="s">
        <v>375</v>
      </c>
      <c r="F156" s="168">
        <v>15.97</v>
      </c>
      <c r="G156" s="167" t="s">
        <v>376</v>
      </c>
      <c r="H156" s="168">
        <v>0</v>
      </c>
      <c r="I156" s="167" t="s">
        <v>377</v>
      </c>
      <c r="J156" s="169">
        <v>15.97</v>
      </c>
    </row>
    <row r="157" spans="1:10" x14ac:dyDescent="0.25">
      <c r="A157" s="166"/>
      <c r="B157" s="167"/>
      <c r="C157" s="167"/>
      <c r="D157" s="167"/>
      <c r="E157" s="167" t="s">
        <v>378</v>
      </c>
      <c r="F157" s="168">
        <v>9.58</v>
      </c>
      <c r="G157" s="167"/>
      <c r="H157" s="282" t="s">
        <v>379</v>
      </c>
      <c r="I157" s="282"/>
      <c r="J157" s="169">
        <v>47.65</v>
      </c>
    </row>
    <row r="158" spans="1:10" x14ac:dyDescent="0.25">
      <c r="A158" s="290" t="s">
        <v>453</v>
      </c>
      <c r="B158" s="263"/>
      <c r="C158" s="263"/>
      <c r="D158" s="263"/>
      <c r="E158" s="263"/>
      <c r="F158" s="263"/>
      <c r="G158" s="263"/>
      <c r="H158" s="263"/>
      <c r="I158" s="263"/>
      <c r="J158" s="291"/>
    </row>
    <row r="159" spans="1:10" ht="14.4" thickBot="1" x14ac:dyDescent="0.3">
      <c r="A159" s="273" t="s">
        <v>619</v>
      </c>
      <c r="B159" s="274"/>
      <c r="C159" s="274"/>
      <c r="D159" s="274"/>
      <c r="E159" s="274"/>
      <c r="F159" s="274"/>
      <c r="G159" s="274"/>
      <c r="H159" s="274"/>
      <c r="I159" s="274"/>
      <c r="J159" s="275"/>
    </row>
    <row r="160" spans="1:10" ht="0.9" customHeight="1" thickTop="1" x14ac:dyDescent="0.25">
      <c r="A160" s="170"/>
      <c r="B160" s="171"/>
      <c r="C160" s="171"/>
      <c r="D160" s="171"/>
      <c r="E160" s="171"/>
      <c r="F160" s="171"/>
      <c r="G160" s="171"/>
      <c r="H160" s="171"/>
      <c r="I160" s="171"/>
      <c r="J160" s="172"/>
    </row>
    <row r="161" spans="1:10" ht="18" customHeight="1" x14ac:dyDescent="0.25">
      <c r="A161" s="33" t="s">
        <v>86</v>
      </c>
      <c r="B161" s="34" t="s">
        <v>23</v>
      </c>
      <c r="C161" s="35" t="s">
        <v>24</v>
      </c>
      <c r="D161" s="35" t="s">
        <v>8</v>
      </c>
      <c r="E161" s="285" t="s">
        <v>356</v>
      </c>
      <c r="F161" s="285"/>
      <c r="G161" s="36" t="s">
        <v>25</v>
      </c>
      <c r="H161" s="34" t="s">
        <v>26</v>
      </c>
      <c r="I161" s="34" t="s">
        <v>27</v>
      </c>
      <c r="J161" s="37" t="s">
        <v>9</v>
      </c>
    </row>
    <row r="162" spans="1:10" ht="26.1" customHeight="1" x14ac:dyDescent="0.25">
      <c r="A162" s="44" t="s">
        <v>357</v>
      </c>
      <c r="B162" s="47" t="s">
        <v>87</v>
      </c>
      <c r="C162" s="45" t="s">
        <v>64</v>
      </c>
      <c r="D162" s="45" t="s">
        <v>88</v>
      </c>
      <c r="E162" s="286" t="s">
        <v>612</v>
      </c>
      <c r="F162" s="286"/>
      <c r="G162" s="46" t="s">
        <v>82</v>
      </c>
      <c r="H162" s="150">
        <v>1</v>
      </c>
      <c r="I162" s="48">
        <v>32.72</v>
      </c>
      <c r="J162" s="151">
        <v>32.72</v>
      </c>
    </row>
    <row r="163" spans="1:10" ht="26.1" customHeight="1" x14ac:dyDescent="0.25">
      <c r="A163" s="152" t="s">
        <v>359</v>
      </c>
      <c r="B163" s="153" t="s">
        <v>448</v>
      </c>
      <c r="C163" s="154" t="s">
        <v>33</v>
      </c>
      <c r="D163" s="154" t="s">
        <v>449</v>
      </c>
      <c r="E163" s="283" t="s">
        <v>358</v>
      </c>
      <c r="F163" s="283"/>
      <c r="G163" s="155" t="s">
        <v>40</v>
      </c>
      <c r="H163" s="156">
        <v>0.4</v>
      </c>
      <c r="I163" s="157">
        <v>22.69</v>
      </c>
      <c r="J163" s="158">
        <v>9.07</v>
      </c>
    </row>
    <row r="164" spans="1:10" ht="24" customHeight="1" x14ac:dyDescent="0.25">
      <c r="A164" s="152" t="s">
        <v>359</v>
      </c>
      <c r="B164" s="153" t="s">
        <v>446</v>
      </c>
      <c r="C164" s="154" t="s">
        <v>33</v>
      </c>
      <c r="D164" s="154" t="s">
        <v>447</v>
      </c>
      <c r="E164" s="283" t="s">
        <v>358</v>
      </c>
      <c r="F164" s="283"/>
      <c r="G164" s="155" t="s">
        <v>40</v>
      </c>
      <c r="H164" s="156">
        <v>0.4</v>
      </c>
      <c r="I164" s="157">
        <v>29.75</v>
      </c>
      <c r="J164" s="158">
        <v>11.9</v>
      </c>
    </row>
    <row r="165" spans="1:10" ht="26.1" customHeight="1" x14ac:dyDescent="0.25">
      <c r="A165" s="159" t="s">
        <v>362</v>
      </c>
      <c r="B165" s="160" t="s">
        <v>620</v>
      </c>
      <c r="C165" s="161" t="s">
        <v>614</v>
      </c>
      <c r="D165" s="161" t="s">
        <v>621</v>
      </c>
      <c r="E165" s="284" t="s">
        <v>365</v>
      </c>
      <c r="F165" s="284"/>
      <c r="G165" s="162" t="s">
        <v>82</v>
      </c>
      <c r="H165" s="163">
        <v>1.02</v>
      </c>
      <c r="I165" s="164">
        <v>11.52</v>
      </c>
      <c r="J165" s="165">
        <v>11.75</v>
      </c>
    </row>
    <row r="166" spans="1:10" x14ac:dyDescent="0.25">
      <c r="A166" s="166"/>
      <c r="B166" s="167"/>
      <c r="C166" s="167"/>
      <c r="D166" s="167"/>
      <c r="E166" s="167" t="s">
        <v>375</v>
      </c>
      <c r="F166" s="168">
        <v>15.97</v>
      </c>
      <c r="G166" s="167" t="s">
        <v>376</v>
      </c>
      <c r="H166" s="168">
        <v>0</v>
      </c>
      <c r="I166" s="167" t="s">
        <v>377</v>
      </c>
      <c r="J166" s="169">
        <v>15.97</v>
      </c>
    </row>
    <row r="167" spans="1:10" x14ac:dyDescent="0.25">
      <c r="A167" s="166"/>
      <c r="B167" s="167"/>
      <c r="C167" s="167"/>
      <c r="D167" s="167"/>
      <c r="E167" s="167" t="s">
        <v>378</v>
      </c>
      <c r="F167" s="168">
        <v>8.23</v>
      </c>
      <c r="G167" s="167"/>
      <c r="H167" s="282" t="s">
        <v>379</v>
      </c>
      <c r="I167" s="282"/>
      <c r="J167" s="169">
        <v>40.950000000000003</v>
      </c>
    </row>
    <row r="168" spans="1:10" x14ac:dyDescent="0.25">
      <c r="A168" s="290" t="s">
        <v>453</v>
      </c>
      <c r="B168" s="263"/>
      <c r="C168" s="263"/>
      <c r="D168" s="263"/>
      <c r="E168" s="263"/>
      <c r="F168" s="263"/>
      <c r="G168" s="263"/>
      <c r="H168" s="263"/>
      <c r="I168" s="263"/>
      <c r="J168" s="291"/>
    </row>
    <row r="169" spans="1:10" ht="14.4" thickBot="1" x14ac:dyDescent="0.3">
      <c r="A169" s="273" t="s">
        <v>619</v>
      </c>
      <c r="B169" s="274"/>
      <c r="C169" s="274"/>
      <c r="D169" s="274"/>
      <c r="E169" s="274"/>
      <c r="F169" s="274"/>
      <c r="G169" s="274"/>
      <c r="H169" s="274"/>
      <c r="I169" s="274"/>
      <c r="J169" s="275"/>
    </row>
    <row r="170" spans="1:10" ht="0.9" customHeight="1" thickTop="1" x14ac:dyDescent="0.25">
      <c r="A170" s="170"/>
      <c r="B170" s="171"/>
      <c r="C170" s="171"/>
      <c r="D170" s="171"/>
      <c r="E170" s="171"/>
      <c r="F170" s="171"/>
      <c r="G170" s="171"/>
      <c r="H170" s="171"/>
      <c r="I170" s="171"/>
      <c r="J170" s="172"/>
    </row>
    <row r="171" spans="1:10" ht="18" customHeight="1" x14ac:dyDescent="0.25">
      <c r="A171" s="33" t="s">
        <v>89</v>
      </c>
      <c r="B171" s="34" t="s">
        <v>23</v>
      </c>
      <c r="C171" s="35" t="s">
        <v>24</v>
      </c>
      <c r="D171" s="35" t="s">
        <v>8</v>
      </c>
      <c r="E171" s="285" t="s">
        <v>356</v>
      </c>
      <c r="F171" s="285"/>
      <c r="G171" s="36" t="s">
        <v>25</v>
      </c>
      <c r="H171" s="34" t="s">
        <v>26</v>
      </c>
      <c r="I171" s="34" t="s">
        <v>27</v>
      </c>
      <c r="J171" s="37" t="s">
        <v>9</v>
      </c>
    </row>
    <row r="172" spans="1:10" ht="39" customHeight="1" x14ac:dyDescent="0.25">
      <c r="A172" s="44" t="s">
        <v>357</v>
      </c>
      <c r="B172" s="47" t="s">
        <v>90</v>
      </c>
      <c r="C172" s="45" t="s">
        <v>33</v>
      </c>
      <c r="D172" s="45" t="s">
        <v>622</v>
      </c>
      <c r="E172" s="286" t="s">
        <v>623</v>
      </c>
      <c r="F172" s="286"/>
      <c r="G172" s="46" t="s">
        <v>82</v>
      </c>
      <c r="H172" s="150">
        <v>1</v>
      </c>
      <c r="I172" s="48">
        <v>4.4400000000000004</v>
      </c>
      <c r="J172" s="151">
        <v>4.4400000000000004</v>
      </c>
    </row>
    <row r="173" spans="1:10" ht="24" customHeight="1" x14ac:dyDescent="0.25">
      <c r="A173" s="152" t="s">
        <v>359</v>
      </c>
      <c r="B173" s="153" t="s">
        <v>446</v>
      </c>
      <c r="C173" s="154" t="s">
        <v>33</v>
      </c>
      <c r="D173" s="154" t="s">
        <v>447</v>
      </c>
      <c r="E173" s="283" t="s">
        <v>358</v>
      </c>
      <c r="F173" s="283"/>
      <c r="G173" s="155" t="s">
        <v>40</v>
      </c>
      <c r="H173" s="156">
        <v>2.9000000000000001E-2</v>
      </c>
      <c r="I173" s="157">
        <v>29.75</v>
      </c>
      <c r="J173" s="158">
        <v>0.86</v>
      </c>
    </row>
    <row r="174" spans="1:10" ht="26.1" customHeight="1" x14ac:dyDescent="0.25">
      <c r="A174" s="152" t="s">
        <v>359</v>
      </c>
      <c r="B174" s="153" t="s">
        <v>448</v>
      </c>
      <c r="C174" s="154" t="s">
        <v>33</v>
      </c>
      <c r="D174" s="154" t="s">
        <v>449</v>
      </c>
      <c r="E174" s="283" t="s">
        <v>358</v>
      </c>
      <c r="F174" s="283"/>
      <c r="G174" s="155" t="s">
        <v>40</v>
      </c>
      <c r="H174" s="156">
        <v>2.9000000000000001E-2</v>
      </c>
      <c r="I174" s="157">
        <v>22.69</v>
      </c>
      <c r="J174" s="158">
        <v>0.65</v>
      </c>
    </row>
    <row r="175" spans="1:10" ht="39" customHeight="1" x14ac:dyDescent="0.25">
      <c r="A175" s="159" t="s">
        <v>362</v>
      </c>
      <c r="B175" s="160" t="s">
        <v>624</v>
      </c>
      <c r="C175" s="161" t="s">
        <v>33</v>
      </c>
      <c r="D175" s="161" t="s">
        <v>625</v>
      </c>
      <c r="E175" s="284" t="s">
        <v>365</v>
      </c>
      <c r="F175" s="284"/>
      <c r="G175" s="162" t="s">
        <v>82</v>
      </c>
      <c r="H175" s="163">
        <v>1.2434000000000001</v>
      </c>
      <c r="I175" s="164">
        <v>2.33</v>
      </c>
      <c r="J175" s="165">
        <v>2.89</v>
      </c>
    </row>
    <row r="176" spans="1:10" ht="26.1" customHeight="1" x14ac:dyDescent="0.25">
      <c r="A176" s="159" t="s">
        <v>362</v>
      </c>
      <c r="B176" s="160" t="s">
        <v>626</v>
      </c>
      <c r="C176" s="161" t="s">
        <v>33</v>
      </c>
      <c r="D176" s="161" t="s">
        <v>627</v>
      </c>
      <c r="E176" s="284" t="s">
        <v>365</v>
      </c>
      <c r="F176" s="284"/>
      <c r="G176" s="162" t="s">
        <v>66</v>
      </c>
      <c r="H176" s="163">
        <v>9.4000000000000004E-3</v>
      </c>
      <c r="I176" s="164">
        <v>4.62</v>
      </c>
      <c r="J176" s="165">
        <v>0.04</v>
      </c>
    </row>
    <row r="177" spans="1:10" x14ac:dyDescent="0.25">
      <c r="A177" s="166"/>
      <c r="B177" s="167"/>
      <c r="C177" s="167"/>
      <c r="D177" s="167"/>
      <c r="E177" s="167" t="s">
        <v>375</v>
      </c>
      <c r="F177" s="168">
        <v>1.1499999999999999</v>
      </c>
      <c r="G177" s="167" t="s">
        <v>376</v>
      </c>
      <c r="H177" s="168">
        <v>0</v>
      </c>
      <c r="I177" s="167" t="s">
        <v>377</v>
      </c>
      <c r="J177" s="169">
        <v>1.1499999999999999</v>
      </c>
    </row>
    <row r="178" spans="1:10" ht="14.4" thickBot="1" x14ac:dyDescent="0.3">
      <c r="A178" s="166"/>
      <c r="B178" s="167"/>
      <c r="C178" s="167"/>
      <c r="D178" s="167"/>
      <c r="E178" s="167" t="s">
        <v>378</v>
      </c>
      <c r="F178" s="168">
        <v>1.1100000000000001</v>
      </c>
      <c r="G178" s="167"/>
      <c r="H178" s="282" t="s">
        <v>379</v>
      </c>
      <c r="I178" s="282"/>
      <c r="J178" s="169">
        <v>5.55</v>
      </c>
    </row>
    <row r="179" spans="1:10" ht="0.9" customHeight="1" thickTop="1" x14ac:dyDescent="0.25">
      <c r="A179" s="170"/>
      <c r="B179" s="171"/>
      <c r="C179" s="171"/>
      <c r="D179" s="171"/>
      <c r="E179" s="171"/>
      <c r="F179" s="171"/>
      <c r="G179" s="171"/>
      <c r="H179" s="171"/>
      <c r="I179" s="171"/>
      <c r="J179" s="172"/>
    </row>
    <row r="180" spans="1:10" ht="18" customHeight="1" x14ac:dyDescent="0.25">
      <c r="A180" s="33" t="s">
        <v>94</v>
      </c>
      <c r="B180" s="34" t="s">
        <v>23</v>
      </c>
      <c r="C180" s="35" t="s">
        <v>24</v>
      </c>
      <c r="D180" s="35" t="s">
        <v>8</v>
      </c>
      <c r="E180" s="285" t="s">
        <v>356</v>
      </c>
      <c r="F180" s="285"/>
      <c r="G180" s="36" t="s">
        <v>25</v>
      </c>
      <c r="H180" s="34" t="s">
        <v>26</v>
      </c>
      <c r="I180" s="34" t="s">
        <v>27</v>
      </c>
      <c r="J180" s="37" t="s">
        <v>9</v>
      </c>
    </row>
    <row r="181" spans="1:10" ht="39" customHeight="1" x14ac:dyDescent="0.25">
      <c r="A181" s="44" t="s">
        <v>357</v>
      </c>
      <c r="B181" s="47" t="s">
        <v>95</v>
      </c>
      <c r="C181" s="45" t="s">
        <v>33</v>
      </c>
      <c r="D181" s="45" t="s">
        <v>96</v>
      </c>
      <c r="E181" s="286" t="s">
        <v>623</v>
      </c>
      <c r="F181" s="286"/>
      <c r="G181" s="46" t="s">
        <v>82</v>
      </c>
      <c r="H181" s="150">
        <v>1</v>
      </c>
      <c r="I181" s="48">
        <v>10.38</v>
      </c>
      <c r="J181" s="151">
        <v>10.38</v>
      </c>
    </row>
    <row r="182" spans="1:10" ht="26.1" customHeight="1" x14ac:dyDescent="0.25">
      <c r="A182" s="152" t="s">
        <v>359</v>
      </c>
      <c r="B182" s="153" t="s">
        <v>448</v>
      </c>
      <c r="C182" s="154" t="s">
        <v>33</v>
      </c>
      <c r="D182" s="154" t="s">
        <v>449</v>
      </c>
      <c r="E182" s="283" t="s">
        <v>358</v>
      </c>
      <c r="F182" s="283"/>
      <c r="G182" s="155" t="s">
        <v>40</v>
      </c>
      <c r="H182" s="156">
        <v>5.0999999999999997E-2</v>
      </c>
      <c r="I182" s="157">
        <v>22.69</v>
      </c>
      <c r="J182" s="158">
        <v>1.1499999999999999</v>
      </c>
    </row>
    <row r="183" spans="1:10" ht="24" customHeight="1" x14ac:dyDescent="0.25">
      <c r="A183" s="152" t="s">
        <v>359</v>
      </c>
      <c r="B183" s="153" t="s">
        <v>446</v>
      </c>
      <c r="C183" s="154" t="s">
        <v>33</v>
      </c>
      <c r="D183" s="154" t="s">
        <v>447</v>
      </c>
      <c r="E183" s="283" t="s">
        <v>358</v>
      </c>
      <c r="F183" s="283"/>
      <c r="G183" s="155" t="s">
        <v>40</v>
      </c>
      <c r="H183" s="156">
        <v>5.0999999999999997E-2</v>
      </c>
      <c r="I183" s="157">
        <v>29.75</v>
      </c>
      <c r="J183" s="158">
        <v>1.51</v>
      </c>
    </row>
    <row r="184" spans="1:10" ht="26.1" customHeight="1" x14ac:dyDescent="0.25">
      <c r="A184" s="159" t="s">
        <v>362</v>
      </c>
      <c r="B184" s="160" t="s">
        <v>626</v>
      </c>
      <c r="C184" s="161" t="s">
        <v>33</v>
      </c>
      <c r="D184" s="161" t="s">
        <v>627</v>
      </c>
      <c r="E184" s="284" t="s">
        <v>365</v>
      </c>
      <c r="F184" s="284"/>
      <c r="G184" s="162" t="s">
        <v>66</v>
      </c>
      <c r="H184" s="163">
        <v>9.4000000000000004E-3</v>
      </c>
      <c r="I184" s="164">
        <v>4.62</v>
      </c>
      <c r="J184" s="165">
        <v>0.04</v>
      </c>
    </row>
    <row r="185" spans="1:10" ht="51.9" customHeight="1" x14ac:dyDescent="0.25">
      <c r="A185" s="159" t="s">
        <v>362</v>
      </c>
      <c r="B185" s="160" t="s">
        <v>628</v>
      </c>
      <c r="C185" s="161" t="s">
        <v>33</v>
      </c>
      <c r="D185" s="161" t="s">
        <v>629</v>
      </c>
      <c r="E185" s="284" t="s">
        <v>365</v>
      </c>
      <c r="F185" s="284"/>
      <c r="G185" s="162" t="s">
        <v>82</v>
      </c>
      <c r="H185" s="163">
        <v>1.2434000000000001</v>
      </c>
      <c r="I185" s="164">
        <v>6.18</v>
      </c>
      <c r="J185" s="165">
        <v>7.68</v>
      </c>
    </row>
    <row r="186" spans="1:10" x14ac:dyDescent="0.25">
      <c r="A186" s="166"/>
      <c r="B186" s="167"/>
      <c r="C186" s="167"/>
      <c r="D186" s="167"/>
      <c r="E186" s="167" t="s">
        <v>375</v>
      </c>
      <c r="F186" s="168">
        <v>2.02</v>
      </c>
      <c r="G186" s="167" t="s">
        <v>376</v>
      </c>
      <c r="H186" s="168">
        <v>0</v>
      </c>
      <c r="I186" s="167" t="s">
        <v>377</v>
      </c>
      <c r="J186" s="169">
        <v>2.02</v>
      </c>
    </row>
    <row r="187" spans="1:10" ht="14.4" thickBot="1" x14ac:dyDescent="0.3">
      <c r="A187" s="166"/>
      <c r="B187" s="167"/>
      <c r="C187" s="167"/>
      <c r="D187" s="167"/>
      <c r="E187" s="167" t="s">
        <v>378</v>
      </c>
      <c r="F187" s="168">
        <v>2.61</v>
      </c>
      <c r="G187" s="167"/>
      <c r="H187" s="282" t="s">
        <v>379</v>
      </c>
      <c r="I187" s="282"/>
      <c r="J187" s="169">
        <v>12.99</v>
      </c>
    </row>
    <row r="188" spans="1:10" ht="0.9" customHeight="1" thickTop="1" x14ac:dyDescent="0.25">
      <c r="A188" s="170"/>
      <c r="B188" s="171"/>
      <c r="C188" s="171"/>
      <c r="D188" s="171"/>
      <c r="E188" s="171"/>
      <c r="F188" s="171"/>
      <c r="G188" s="171"/>
      <c r="H188" s="171"/>
      <c r="I188" s="171"/>
      <c r="J188" s="172"/>
    </row>
    <row r="189" spans="1:10" ht="18" customHeight="1" x14ac:dyDescent="0.25">
      <c r="A189" s="33" t="s">
        <v>97</v>
      </c>
      <c r="B189" s="34" t="s">
        <v>23</v>
      </c>
      <c r="C189" s="35" t="s">
        <v>24</v>
      </c>
      <c r="D189" s="35" t="s">
        <v>8</v>
      </c>
      <c r="E189" s="285" t="s">
        <v>356</v>
      </c>
      <c r="F189" s="285"/>
      <c r="G189" s="36" t="s">
        <v>25</v>
      </c>
      <c r="H189" s="34" t="s">
        <v>26</v>
      </c>
      <c r="I189" s="34" t="s">
        <v>27</v>
      </c>
      <c r="J189" s="37" t="s">
        <v>9</v>
      </c>
    </row>
    <row r="190" spans="1:10" ht="39" customHeight="1" x14ac:dyDescent="0.25">
      <c r="A190" s="44" t="s">
        <v>357</v>
      </c>
      <c r="B190" s="47" t="s">
        <v>98</v>
      </c>
      <c r="C190" s="45" t="s">
        <v>33</v>
      </c>
      <c r="D190" s="45" t="s">
        <v>630</v>
      </c>
      <c r="E190" s="286" t="s">
        <v>623</v>
      </c>
      <c r="F190" s="286"/>
      <c r="G190" s="46" t="s">
        <v>82</v>
      </c>
      <c r="H190" s="150">
        <v>1</v>
      </c>
      <c r="I190" s="48">
        <v>16.62</v>
      </c>
      <c r="J190" s="151">
        <v>16.62</v>
      </c>
    </row>
    <row r="191" spans="1:10" ht="24" customHeight="1" x14ac:dyDescent="0.25">
      <c r="A191" s="152" t="s">
        <v>359</v>
      </c>
      <c r="B191" s="153" t="s">
        <v>446</v>
      </c>
      <c r="C191" s="154" t="s">
        <v>33</v>
      </c>
      <c r="D191" s="154" t="s">
        <v>447</v>
      </c>
      <c r="E191" s="283" t="s">
        <v>358</v>
      </c>
      <c r="F191" s="283"/>
      <c r="G191" s="155" t="s">
        <v>40</v>
      </c>
      <c r="H191" s="156">
        <v>7.5999999999999998E-2</v>
      </c>
      <c r="I191" s="157">
        <v>29.75</v>
      </c>
      <c r="J191" s="158">
        <v>2.2599999999999998</v>
      </c>
    </row>
    <row r="192" spans="1:10" ht="26.1" customHeight="1" x14ac:dyDescent="0.25">
      <c r="A192" s="152" t="s">
        <v>359</v>
      </c>
      <c r="B192" s="153" t="s">
        <v>448</v>
      </c>
      <c r="C192" s="154" t="s">
        <v>33</v>
      </c>
      <c r="D192" s="154" t="s">
        <v>449</v>
      </c>
      <c r="E192" s="283" t="s">
        <v>358</v>
      </c>
      <c r="F192" s="283"/>
      <c r="G192" s="155" t="s">
        <v>40</v>
      </c>
      <c r="H192" s="156">
        <v>7.5999999999999998E-2</v>
      </c>
      <c r="I192" s="157">
        <v>22.69</v>
      </c>
      <c r="J192" s="158">
        <v>1.72</v>
      </c>
    </row>
    <row r="193" spans="1:10" ht="26.1" customHeight="1" x14ac:dyDescent="0.25">
      <c r="A193" s="159" t="s">
        <v>362</v>
      </c>
      <c r="B193" s="160" t="s">
        <v>626</v>
      </c>
      <c r="C193" s="161" t="s">
        <v>33</v>
      </c>
      <c r="D193" s="161" t="s">
        <v>627</v>
      </c>
      <c r="E193" s="284" t="s">
        <v>365</v>
      </c>
      <c r="F193" s="284"/>
      <c r="G193" s="162" t="s">
        <v>66</v>
      </c>
      <c r="H193" s="163">
        <v>9.4000000000000004E-3</v>
      </c>
      <c r="I193" s="164">
        <v>4.62</v>
      </c>
      <c r="J193" s="165">
        <v>0.04</v>
      </c>
    </row>
    <row r="194" spans="1:10" ht="51.9" customHeight="1" x14ac:dyDescent="0.25">
      <c r="A194" s="159" t="s">
        <v>362</v>
      </c>
      <c r="B194" s="160" t="s">
        <v>631</v>
      </c>
      <c r="C194" s="161" t="s">
        <v>33</v>
      </c>
      <c r="D194" s="161" t="s">
        <v>632</v>
      </c>
      <c r="E194" s="284" t="s">
        <v>365</v>
      </c>
      <c r="F194" s="284"/>
      <c r="G194" s="162" t="s">
        <v>82</v>
      </c>
      <c r="H194" s="163">
        <v>1.2434000000000001</v>
      </c>
      <c r="I194" s="164">
        <v>10.14</v>
      </c>
      <c r="J194" s="165">
        <v>12.6</v>
      </c>
    </row>
    <row r="195" spans="1:10" x14ac:dyDescent="0.25">
      <c r="A195" s="166"/>
      <c r="B195" s="167"/>
      <c r="C195" s="167"/>
      <c r="D195" s="167"/>
      <c r="E195" s="167" t="s">
        <v>375</v>
      </c>
      <c r="F195" s="168">
        <v>3.02</v>
      </c>
      <c r="G195" s="167" t="s">
        <v>376</v>
      </c>
      <c r="H195" s="168">
        <v>0</v>
      </c>
      <c r="I195" s="167" t="s">
        <v>377</v>
      </c>
      <c r="J195" s="169">
        <v>3.02</v>
      </c>
    </row>
    <row r="196" spans="1:10" ht="14.4" thickBot="1" x14ac:dyDescent="0.3">
      <c r="A196" s="166"/>
      <c r="B196" s="167"/>
      <c r="C196" s="167"/>
      <c r="D196" s="167"/>
      <c r="E196" s="167" t="s">
        <v>378</v>
      </c>
      <c r="F196" s="168">
        <v>4.18</v>
      </c>
      <c r="G196" s="167"/>
      <c r="H196" s="282" t="s">
        <v>379</v>
      </c>
      <c r="I196" s="282"/>
      <c r="J196" s="169">
        <v>20.8</v>
      </c>
    </row>
    <row r="197" spans="1:10" ht="0.9" customHeight="1" thickTop="1" x14ac:dyDescent="0.25">
      <c r="A197" s="170"/>
      <c r="B197" s="171"/>
      <c r="C197" s="171"/>
      <c r="D197" s="171"/>
      <c r="E197" s="171"/>
      <c r="F197" s="171"/>
      <c r="G197" s="171"/>
      <c r="H197" s="171"/>
      <c r="I197" s="171"/>
      <c r="J197" s="172"/>
    </row>
    <row r="198" spans="1:10" ht="18" customHeight="1" x14ac:dyDescent="0.25">
      <c r="A198" s="33" t="s">
        <v>102</v>
      </c>
      <c r="B198" s="34" t="s">
        <v>23</v>
      </c>
      <c r="C198" s="35" t="s">
        <v>24</v>
      </c>
      <c r="D198" s="35" t="s">
        <v>8</v>
      </c>
      <c r="E198" s="285" t="s">
        <v>356</v>
      </c>
      <c r="F198" s="285"/>
      <c r="G198" s="36" t="s">
        <v>25</v>
      </c>
      <c r="H198" s="34" t="s">
        <v>26</v>
      </c>
      <c r="I198" s="34" t="s">
        <v>27</v>
      </c>
      <c r="J198" s="37" t="s">
        <v>9</v>
      </c>
    </row>
    <row r="199" spans="1:10" ht="39" customHeight="1" x14ac:dyDescent="0.25">
      <c r="A199" s="44" t="s">
        <v>357</v>
      </c>
      <c r="B199" s="47" t="s">
        <v>103</v>
      </c>
      <c r="C199" s="45" t="s">
        <v>33</v>
      </c>
      <c r="D199" s="45" t="s">
        <v>104</v>
      </c>
      <c r="E199" s="286" t="s">
        <v>623</v>
      </c>
      <c r="F199" s="286"/>
      <c r="G199" s="46" t="s">
        <v>82</v>
      </c>
      <c r="H199" s="150">
        <v>1</v>
      </c>
      <c r="I199" s="48">
        <v>26.07</v>
      </c>
      <c r="J199" s="151">
        <v>26.07</v>
      </c>
    </row>
    <row r="200" spans="1:10" ht="24" customHeight="1" x14ac:dyDescent="0.25">
      <c r="A200" s="152" t="s">
        <v>359</v>
      </c>
      <c r="B200" s="153" t="s">
        <v>446</v>
      </c>
      <c r="C200" s="154" t="s">
        <v>33</v>
      </c>
      <c r="D200" s="154" t="s">
        <v>447</v>
      </c>
      <c r="E200" s="283" t="s">
        <v>358</v>
      </c>
      <c r="F200" s="283"/>
      <c r="G200" s="155" t="s">
        <v>40</v>
      </c>
      <c r="H200" s="156">
        <v>0.114</v>
      </c>
      <c r="I200" s="157">
        <v>29.75</v>
      </c>
      <c r="J200" s="158">
        <v>3.39</v>
      </c>
    </row>
    <row r="201" spans="1:10" ht="26.1" customHeight="1" x14ac:dyDescent="0.25">
      <c r="A201" s="152" t="s">
        <v>359</v>
      </c>
      <c r="B201" s="153" t="s">
        <v>448</v>
      </c>
      <c r="C201" s="154" t="s">
        <v>33</v>
      </c>
      <c r="D201" s="154" t="s">
        <v>449</v>
      </c>
      <c r="E201" s="283" t="s">
        <v>358</v>
      </c>
      <c r="F201" s="283"/>
      <c r="G201" s="155" t="s">
        <v>40</v>
      </c>
      <c r="H201" s="156">
        <v>0.114</v>
      </c>
      <c r="I201" s="157">
        <v>22.69</v>
      </c>
      <c r="J201" s="158">
        <v>2.58</v>
      </c>
    </row>
    <row r="202" spans="1:10" ht="26.1" customHeight="1" x14ac:dyDescent="0.25">
      <c r="A202" s="159" t="s">
        <v>362</v>
      </c>
      <c r="B202" s="160" t="s">
        <v>626</v>
      </c>
      <c r="C202" s="161" t="s">
        <v>33</v>
      </c>
      <c r="D202" s="161" t="s">
        <v>627</v>
      </c>
      <c r="E202" s="284" t="s">
        <v>365</v>
      </c>
      <c r="F202" s="284"/>
      <c r="G202" s="162" t="s">
        <v>66</v>
      </c>
      <c r="H202" s="163">
        <v>9.4000000000000004E-3</v>
      </c>
      <c r="I202" s="164">
        <v>4.62</v>
      </c>
      <c r="J202" s="165">
        <v>0.04</v>
      </c>
    </row>
    <row r="203" spans="1:10" ht="51.9" customHeight="1" x14ac:dyDescent="0.25">
      <c r="A203" s="159" t="s">
        <v>362</v>
      </c>
      <c r="B203" s="160" t="s">
        <v>633</v>
      </c>
      <c r="C203" s="161" t="s">
        <v>33</v>
      </c>
      <c r="D203" s="161" t="s">
        <v>634</v>
      </c>
      <c r="E203" s="284" t="s">
        <v>365</v>
      </c>
      <c r="F203" s="284"/>
      <c r="G203" s="162" t="s">
        <v>82</v>
      </c>
      <c r="H203" s="163">
        <v>1.2434000000000001</v>
      </c>
      <c r="I203" s="164">
        <v>16.14</v>
      </c>
      <c r="J203" s="165">
        <v>20.059999999999999</v>
      </c>
    </row>
    <row r="204" spans="1:10" x14ac:dyDescent="0.25">
      <c r="A204" s="166"/>
      <c r="B204" s="167"/>
      <c r="C204" s="167"/>
      <c r="D204" s="167"/>
      <c r="E204" s="167" t="s">
        <v>375</v>
      </c>
      <c r="F204" s="168">
        <v>4.54</v>
      </c>
      <c r="G204" s="167" t="s">
        <v>376</v>
      </c>
      <c r="H204" s="168">
        <v>0</v>
      </c>
      <c r="I204" s="167" t="s">
        <v>377</v>
      </c>
      <c r="J204" s="169">
        <v>4.54</v>
      </c>
    </row>
    <row r="205" spans="1:10" ht="14.4" thickBot="1" x14ac:dyDescent="0.3">
      <c r="A205" s="166"/>
      <c r="B205" s="167"/>
      <c r="C205" s="167"/>
      <c r="D205" s="167"/>
      <c r="E205" s="167" t="s">
        <v>378</v>
      </c>
      <c r="F205" s="168">
        <v>6.56</v>
      </c>
      <c r="G205" s="167"/>
      <c r="H205" s="282" t="s">
        <v>379</v>
      </c>
      <c r="I205" s="282"/>
      <c r="J205" s="169">
        <v>32.630000000000003</v>
      </c>
    </row>
    <row r="206" spans="1:10" ht="0.9" customHeight="1" thickTop="1" x14ac:dyDescent="0.25">
      <c r="A206" s="170"/>
      <c r="B206" s="171"/>
      <c r="C206" s="171"/>
      <c r="D206" s="171"/>
      <c r="E206" s="171"/>
      <c r="F206" s="171"/>
      <c r="G206" s="171"/>
      <c r="H206" s="171"/>
      <c r="I206" s="171"/>
      <c r="J206" s="172"/>
    </row>
    <row r="207" spans="1:10" ht="18" customHeight="1" x14ac:dyDescent="0.25">
      <c r="A207" s="33" t="s">
        <v>105</v>
      </c>
      <c r="B207" s="34" t="s">
        <v>23</v>
      </c>
      <c r="C207" s="35" t="s">
        <v>24</v>
      </c>
      <c r="D207" s="35" t="s">
        <v>8</v>
      </c>
      <c r="E207" s="285" t="s">
        <v>356</v>
      </c>
      <c r="F207" s="285"/>
      <c r="G207" s="36" t="s">
        <v>25</v>
      </c>
      <c r="H207" s="34" t="s">
        <v>26</v>
      </c>
      <c r="I207" s="34" t="s">
        <v>27</v>
      </c>
      <c r="J207" s="37" t="s">
        <v>9</v>
      </c>
    </row>
    <row r="208" spans="1:10" ht="51.9" customHeight="1" x14ac:dyDescent="0.25">
      <c r="A208" s="44" t="s">
        <v>357</v>
      </c>
      <c r="B208" s="47" t="s">
        <v>106</v>
      </c>
      <c r="C208" s="45" t="s">
        <v>33</v>
      </c>
      <c r="D208" s="45" t="s">
        <v>635</v>
      </c>
      <c r="E208" s="286" t="s">
        <v>636</v>
      </c>
      <c r="F208" s="286"/>
      <c r="G208" s="46" t="s">
        <v>82</v>
      </c>
      <c r="H208" s="150">
        <v>1</v>
      </c>
      <c r="I208" s="48">
        <v>28.61</v>
      </c>
      <c r="J208" s="151">
        <v>28.61</v>
      </c>
    </row>
    <row r="209" spans="1:10" ht="26.1" customHeight="1" x14ac:dyDescent="0.25">
      <c r="A209" s="152" t="s">
        <v>359</v>
      </c>
      <c r="B209" s="153" t="s">
        <v>448</v>
      </c>
      <c r="C209" s="154" t="s">
        <v>33</v>
      </c>
      <c r="D209" s="154" t="s">
        <v>449</v>
      </c>
      <c r="E209" s="283" t="s">
        <v>358</v>
      </c>
      <c r="F209" s="283"/>
      <c r="G209" s="155" t="s">
        <v>40</v>
      </c>
      <c r="H209" s="156">
        <v>6.08E-2</v>
      </c>
      <c r="I209" s="157">
        <v>22.69</v>
      </c>
      <c r="J209" s="158">
        <v>1.37</v>
      </c>
    </row>
    <row r="210" spans="1:10" ht="24" customHeight="1" x14ac:dyDescent="0.25">
      <c r="A210" s="152" t="s">
        <v>359</v>
      </c>
      <c r="B210" s="153" t="s">
        <v>446</v>
      </c>
      <c r="C210" s="154" t="s">
        <v>33</v>
      </c>
      <c r="D210" s="154" t="s">
        <v>447</v>
      </c>
      <c r="E210" s="283" t="s">
        <v>358</v>
      </c>
      <c r="F210" s="283"/>
      <c r="G210" s="155" t="s">
        <v>40</v>
      </c>
      <c r="H210" s="156">
        <v>6.08E-2</v>
      </c>
      <c r="I210" s="157">
        <v>29.75</v>
      </c>
      <c r="J210" s="158">
        <v>1.8</v>
      </c>
    </row>
    <row r="211" spans="1:10" ht="26.1" customHeight="1" x14ac:dyDescent="0.25">
      <c r="A211" s="159" t="s">
        <v>362</v>
      </c>
      <c r="B211" s="160" t="s">
        <v>626</v>
      </c>
      <c r="C211" s="161" t="s">
        <v>33</v>
      </c>
      <c r="D211" s="161" t="s">
        <v>627</v>
      </c>
      <c r="E211" s="284" t="s">
        <v>365</v>
      </c>
      <c r="F211" s="284"/>
      <c r="G211" s="162" t="s">
        <v>66</v>
      </c>
      <c r="H211" s="163">
        <v>8.9999999999999993E-3</v>
      </c>
      <c r="I211" s="164">
        <v>4.62</v>
      </c>
      <c r="J211" s="165">
        <v>0.04</v>
      </c>
    </row>
    <row r="212" spans="1:10" ht="51.9" customHeight="1" x14ac:dyDescent="0.25">
      <c r="A212" s="159" t="s">
        <v>362</v>
      </c>
      <c r="B212" s="160" t="s">
        <v>637</v>
      </c>
      <c r="C212" s="161" t="s">
        <v>33</v>
      </c>
      <c r="D212" s="161" t="s">
        <v>638</v>
      </c>
      <c r="E212" s="284" t="s">
        <v>365</v>
      </c>
      <c r="F212" s="284"/>
      <c r="G212" s="162" t="s">
        <v>82</v>
      </c>
      <c r="H212" s="163">
        <v>1.0149999999999999</v>
      </c>
      <c r="I212" s="164">
        <v>25.03</v>
      </c>
      <c r="J212" s="165">
        <v>25.4</v>
      </c>
    </row>
    <row r="213" spans="1:10" x14ac:dyDescent="0.25">
      <c r="A213" s="166"/>
      <c r="B213" s="167"/>
      <c r="C213" s="167"/>
      <c r="D213" s="167"/>
      <c r="E213" s="167" t="s">
        <v>375</v>
      </c>
      <c r="F213" s="168">
        <v>2.41</v>
      </c>
      <c r="G213" s="167" t="s">
        <v>376</v>
      </c>
      <c r="H213" s="168">
        <v>0</v>
      </c>
      <c r="I213" s="167" t="s">
        <v>377</v>
      </c>
      <c r="J213" s="169">
        <v>2.41</v>
      </c>
    </row>
    <row r="214" spans="1:10" ht="14.4" thickBot="1" x14ac:dyDescent="0.3">
      <c r="A214" s="166"/>
      <c r="B214" s="167"/>
      <c r="C214" s="167"/>
      <c r="D214" s="167"/>
      <c r="E214" s="167" t="s">
        <v>378</v>
      </c>
      <c r="F214" s="168">
        <v>7.2</v>
      </c>
      <c r="G214" s="167"/>
      <c r="H214" s="282" t="s">
        <v>379</v>
      </c>
      <c r="I214" s="282"/>
      <c r="J214" s="169">
        <v>35.81</v>
      </c>
    </row>
    <row r="215" spans="1:10" ht="0.9" customHeight="1" thickTop="1" x14ac:dyDescent="0.25">
      <c r="A215" s="170"/>
      <c r="B215" s="171"/>
      <c r="C215" s="171"/>
      <c r="D215" s="171"/>
      <c r="E215" s="171"/>
      <c r="F215" s="171"/>
      <c r="G215" s="171"/>
      <c r="H215" s="171"/>
      <c r="I215" s="171"/>
      <c r="J215" s="172"/>
    </row>
    <row r="216" spans="1:10" ht="18" customHeight="1" x14ac:dyDescent="0.25">
      <c r="A216" s="33" t="s">
        <v>108</v>
      </c>
      <c r="B216" s="34" t="s">
        <v>23</v>
      </c>
      <c r="C216" s="35" t="s">
        <v>24</v>
      </c>
      <c r="D216" s="35" t="s">
        <v>8</v>
      </c>
      <c r="E216" s="285" t="s">
        <v>356</v>
      </c>
      <c r="F216" s="285"/>
      <c r="G216" s="36" t="s">
        <v>25</v>
      </c>
      <c r="H216" s="34" t="s">
        <v>26</v>
      </c>
      <c r="I216" s="34" t="s">
        <v>27</v>
      </c>
      <c r="J216" s="37" t="s">
        <v>9</v>
      </c>
    </row>
    <row r="217" spans="1:10" ht="51.9" customHeight="1" x14ac:dyDescent="0.25">
      <c r="A217" s="44" t="s">
        <v>357</v>
      </c>
      <c r="B217" s="47" t="s">
        <v>109</v>
      </c>
      <c r="C217" s="45" t="s">
        <v>33</v>
      </c>
      <c r="D217" s="45" t="s">
        <v>639</v>
      </c>
      <c r="E217" s="286" t="s">
        <v>636</v>
      </c>
      <c r="F217" s="286"/>
      <c r="G217" s="46" t="s">
        <v>82</v>
      </c>
      <c r="H217" s="150">
        <v>1</v>
      </c>
      <c r="I217" s="48">
        <v>39.590000000000003</v>
      </c>
      <c r="J217" s="151">
        <v>39.590000000000003</v>
      </c>
    </row>
    <row r="218" spans="1:10" ht="26.1" customHeight="1" x14ac:dyDescent="0.25">
      <c r="A218" s="152" t="s">
        <v>359</v>
      </c>
      <c r="B218" s="153" t="s">
        <v>448</v>
      </c>
      <c r="C218" s="154" t="s">
        <v>33</v>
      </c>
      <c r="D218" s="154" t="s">
        <v>449</v>
      </c>
      <c r="E218" s="283" t="s">
        <v>358</v>
      </c>
      <c r="F218" s="283"/>
      <c r="G218" s="155" t="s">
        <v>40</v>
      </c>
      <c r="H218" s="156">
        <v>6.9699999999999998E-2</v>
      </c>
      <c r="I218" s="157">
        <v>22.69</v>
      </c>
      <c r="J218" s="158">
        <v>1.58</v>
      </c>
    </row>
    <row r="219" spans="1:10" ht="24" customHeight="1" x14ac:dyDescent="0.25">
      <c r="A219" s="152" t="s">
        <v>359</v>
      </c>
      <c r="B219" s="153" t="s">
        <v>446</v>
      </c>
      <c r="C219" s="154" t="s">
        <v>33</v>
      </c>
      <c r="D219" s="154" t="s">
        <v>447</v>
      </c>
      <c r="E219" s="283" t="s">
        <v>358</v>
      </c>
      <c r="F219" s="283"/>
      <c r="G219" s="155" t="s">
        <v>40</v>
      </c>
      <c r="H219" s="156">
        <v>6.9699999999999998E-2</v>
      </c>
      <c r="I219" s="157">
        <v>29.75</v>
      </c>
      <c r="J219" s="158">
        <v>2.0699999999999998</v>
      </c>
    </row>
    <row r="220" spans="1:10" ht="51.9" customHeight="1" x14ac:dyDescent="0.25">
      <c r="A220" s="159" t="s">
        <v>362</v>
      </c>
      <c r="B220" s="160" t="s">
        <v>640</v>
      </c>
      <c r="C220" s="161" t="s">
        <v>33</v>
      </c>
      <c r="D220" s="161" t="s">
        <v>641</v>
      </c>
      <c r="E220" s="284" t="s">
        <v>365</v>
      </c>
      <c r="F220" s="284"/>
      <c r="G220" s="162" t="s">
        <v>82</v>
      </c>
      <c r="H220" s="163">
        <v>1.0149999999999999</v>
      </c>
      <c r="I220" s="164">
        <v>35.369999999999997</v>
      </c>
      <c r="J220" s="165">
        <v>35.9</v>
      </c>
    </row>
    <row r="221" spans="1:10" ht="26.1" customHeight="1" x14ac:dyDescent="0.25">
      <c r="A221" s="159" t="s">
        <v>362</v>
      </c>
      <c r="B221" s="160" t="s">
        <v>626</v>
      </c>
      <c r="C221" s="161" t="s">
        <v>33</v>
      </c>
      <c r="D221" s="161" t="s">
        <v>627</v>
      </c>
      <c r="E221" s="284" t="s">
        <v>365</v>
      </c>
      <c r="F221" s="284"/>
      <c r="G221" s="162" t="s">
        <v>66</v>
      </c>
      <c r="H221" s="163">
        <v>8.9999999999999993E-3</v>
      </c>
      <c r="I221" s="164">
        <v>4.62</v>
      </c>
      <c r="J221" s="165">
        <v>0.04</v>
      </c>
    </row>
    <row r="222" spans="1:10" x14ac:dyDescent="0.25">
      <c r="A222" s="166"/>
      <c r="B222" s="167"/>
      <c r="C222" s="167"/>
      <c r="D222" s="167"/>
      <c r="E222" s="167" t="s">
        <v>375</v>
      </c>
      <c r="F222" s="168">
        <v>2.77</v>
      </c>
      <c r="G222" s="167" t="s">
        <v>376</v>
      </c>
      <c r="H222" s="168">
        <v>0</v>
      </c>
      <c r="I222" s="167" t="s">
        <v>377</v>
      </c>
      <c r="J222" s="169">
        <v>2.77</v>
      </c>
    </row>
    <row r="223" spans="1:10" ht="14.4" thickBot="1" x14ac:dyDescent="0.3">
      <c r="A223" s="166"/>
      <c r="B223" s="167"/>
      <c r="C223" s="167"/>
      <c r="D223" s="167"/>
      <c r="E223" s="167" t="s">
        <v>378</v>
      </c>
      <c r="F223" s="168">
        <v>9.9600000000000009</v>
      </c>
      <c r="G223" s="167"/>
      <c r="H223" s="282" t="s">
        <v>379</v>
      </c>
      <c r="I223" s="282"/>
      <c r="J223" s="169">
        <v>49.55</v>
      </c>
    </row>
    <row r="224" spans="1:10" ht="0.9" customHeight="1" thickTop="1" x14ac:dyDescent="0.25">
      <c r="A224" s="170"/>
      <c r="B224" s="171"/>
      <c r="C224" s="171"/>
      <c r="D224" s="171"/>
      <c r="E224" s="171"/>
      <c r="F224" s="171"/>
      <c r="G224" s="171"/>
      <c r="H224" s="171"/>
      <c r="I224" s="171"/>
      <c r="J224" s="172"/>
    </row>
    <row r="225" spans="1:10" ht="18" customHeight="1" x14ac:dyDescent="0.25">
      <c r="A225" s="33" t="s">
        <v>111</v>
      </c>
      <c r="B225" s="34" t="s">
        <v>23</v>
      </c>
      <c r="C225" s="35" t="s">
        <v>24</v>
      </c>
      <c r="D225" s="35" t="s">
        <v>8</v>
      </c>
      <c r="E225" s="285" t="s">
        <v>356</v>
      </c>
      <c r="F225" s="285"/>
      <c r="G225" s="36" t="s">
        <v>25</v>
      </c>
      <c r="H225" s="34" t="s">
        <v>26</v>
      </c>
      <c r="I225" s="34" t="s">
        <v>27</v>
      </c>
      <c r="J225" s="37" t="s">
        <v>9</v>
      </c>
    </row>
    <row r="226" spans="1:10" ht="51.9" customHeight="1" x14ac:dyDescent="0.25">
      <c r="A226" s="44" t="s">
        <v>357</v>
      </c>
      <c r="B226" s="47" t="s">
        <v>112</v>
      </c>
      <c r="C226" s="45" t="s">
        <v>33</v>
      </c>
      <c r="D226" s="45" t="s">
        <v>113</v>
      </c>
      <c r="E226" s="286" t="s">
        <v>636</v>
      </c>
      <c r="F226" s="286"/>
      <c r="G226" s="46" t="s">
        <v>82</v>
      </c>
      <c r="H226" s="150">
        <v>1</v>
      </c>
      <c r="I226" s="48">
        <v>9.6</v>
      </c>
      <c r="J226" s="151">
        <v>9.6</v>
      </c>
    </row>
    <row r="227" spans="1:10" ht="24" customHeight="1" x14ac:dyDescent="0.25">
      <c r="A227" s="152" t="s">
        <v>359</v>
      </c>
      <c r="B227" s="153" t="s">
        <v>446</v>
      </c>
      <c r="C227" s="154" t="s">
        <v>33</v>
      </c>
      <c r="D227" s="154" t="s">
        <v>447</v>
      </c>
      <c r="E227" s="283" t="s">
        <v>358</v>
      </c>
      <c r="F227" s="283"/>
      <c r="G227" s="155" t="s">
        <v>40</v>
      </c>
      <c r="H227" s="156">
        <v>6.7199999999999996E-2</v>
      </c>
      <c r="I227" s="157">
        <v>29.75</v>
      </c>
      <c r="J227" s="158">
        <v>1.99</v>
      </c>
    </row>
    <row r="228" spans="1:10" ht="26.1" customHeight="1" x14ac:dyDescent="0.25">
      <c r="A228" s="152" t="s">
        <v>359</v>
      </c>
      <c r="B228" s="153" t="s">
        <v>448</v>
      </c>
      <c r="C228" s="154" t="s">
        <v>33</v>
      </c>
      <c r="D228" s="154" t="s">
        <v>449</v>
      </c>
      <c r="E228" s="283" t="s">
        <v>358</v>
      </c>
      <c r="F228" s="283"/>
      <c r="G228" s="155" t="s">
        <v>40</v>
      </c>
      <c r="H228" s="156">
        <v>6.7199999999999996E-2</v>
      </c>
      <c r="I228" s="157">
        <v>22.69</v>
      </c>
      <c r="J228" s="158">
        <v>1.52</v>
      </c>
    </row>
    <row r="229" spans="1:10" ht="51.9" customHeight="1" x14ac:dyDescent="0.25">
      <c r="A229" s="159" t="s">
        <v>362</v>
      </c>
      <c r="B229" s="160" t="s">
        <v>642</v>
      </c>
      <c r="C229" s="161" t="s">
        <v>33</v>
      </c>
      <c r="D229" s="161" t="s">
        <v>643</v>
      </c>
      <c r="E229" s="284" t="s">
        <v>365</v>
      </c>
      <c r="F229" s="284"/>
      <c r="G229" s="162" t="s">
        <v>82</v>
      </c>
      <c r="H229" s="163">
        <v>1.1000000000000001</v>
      </c>
      <c r="I229" s="164">
        <v>5.54</v>
      </c>
      <c r="J229" s="165">
        <v>6.09</v>
      </c>
    </row>
    <row r="230" spans="1:10" x14ac:dyDescent="0.25">
      <c r="A230" s="166"/>
      <c r="B230" s="167"/>
      <c r="C230" s="167"/>
      <c r="D230" s="167"/>
      <c r="E230" s="167" t="s">
        <v>375</v>
      </c>
      <c r="F230" s="168">
        <v>2.67</v>
      </c>
      <c r="G230" s="167" t="s">
        <v>376</v>
      </c>
      <c r="H230" s="168">
        <v>0</v>
      </c>
      <c r="I230" s="167" t="s">
        <v>377</v>
      </c>
      <c r="J230" s="169">
        <v>2.67</v>
      </c>
    </row>
    <row r="231" spans="1:10" ht="14.4" thickBot="1" x14ac:dyDescent="0.3">
      <c r="A231" s="166"/>
      <c r="B231" s="167"/>
      <c r="C231" s="167"/>
      <c r="D231" s="167"/>
      <c r="E231" s="167" t="s">
        <v>378</v>
      </c>
      <c r="F231" s="168">
        <v>2.41</v>
      </c>
      <c r="G231" s="167"/>
      <c r="H231" s="282" t="s">
        <v>379</v>
      </c>
      <c r="I231" s="282"/>
      <c r="J231" s="169">
        <v>12.01</v>
      </c>
    </row>
    <row r="232" spans="1:10" ht="0.9" customHeight="1" thickTop="1" x14ac:dyDescent="0.25">
      <c r="A232" s="170"/>
      <c r="B232" s="171"/>
      <c r="C232" s="171"/>
      <c r="D232" s="171"/>
      <c r="E232" s="171"/>
      <c r="F232" s="171"/>
      <c r="G232" s="171"/>
      <c r="H232" s="171"/>
      <c r="I232" s="171"/>
      <c r="J232" s="172"/>
    </row>
    <row r="233" spans="1:10" ht="18" customHeight="1" x14ac:dyDescent="0.25">
      <c r="A233" s="33" t="s">
        <v>114</v>
      </c>
      <c r="B233" s="34" t="s">
        <v>23</v>
      </c>
      <c r="C233" s="35" t="s">
        <v>24</v>
      </c>
      <c r="D233" s="35" t="s">
        <v>8</v>
      </c>
      <c r="E233" s="285" t="s">
        <v>356</v>
      </c>
      <c r="F233" s="285"/>
      <c r="G233" s="36" t="s">
        <v>25</v>
      </c>
      <c r="H233" s="34" t="s">
        <v>26</v>
      </c>
      <c r="I233" s="34" t="s">
        <v>27</v>
      </c>
      <c r="J233" s="37" t="s">
        <v>9</v>
      </c>
    </row>
    <row r="234" spans="1:10" ht="39" customHeight="1" x14ac:dyDescent="0.25">
      <c r="A234" s="44" t="s">
        <v>357</v>
      </c>
      <c r="B234" s="47" t="s">
        <v>115</v>
      </c>
      <c r="C234" s="45" t="s">
        <v>33</v>
      </c>
      <c r="D234" s="45" t="s">
        <v>116</v>
      </c>
      <c r="E234" s="286" t="s">
        <v>623</v>
      </c>
      <c r="F234" s="286"/>
      <c r="G234" s="46" t="s">
        <v>82</v>
      </c>
      <c r="H234" s="150">
        <v>1</v>
      </c>
      <c r="I234" s="48">
        <v>23.41</v>
      </c>
      <c r="J234" s="151">
        <v>23.41</v>
      </c>
    </row>
    <row r="235" spans="1:10" ht="24" customHeight="1" x14ac:dyDescent="0.25">
      <c r="A235" s="152" t="s">
        <v>359</v>
      </c>
      <c r="B235" s="153" t="s">
        <v>446</v>
      </c>
      <c r="C235" s="154" t="s">
        <v>33</v>
      </c>
      <c r="D235" s="154" t="s">
        <v>447</v>
      </c>
      <c r="E235" s="283" t="s">
        <v>358</v>
      </c>
      <c r="F235" s="283"/>
      <c r="G235" s="155" t="s">
        <v>40</v>
      </c>
      <c r="H235" s="156">
        <v>0.123</v>
      </c>
      <c r="I235" s="157">
        <v>29.75</v>
      </c>
      <c r="J235" s="158">
        <v>3.65</v>
      </c>
    </row>
    <row r="236" spans="1:10" ht="26.1" customHeight="1" x14ac:dyDescent="0.25">
      <c r="A236" s="152" t="s">
        <v>359</v>
      </c>
      <c r="B236" s="153" t="s">
        <v>448</v>
      </c>
      <c r="C236" s="154" t="s">
        <v>33</v>
      </c>
      <c r="D236" s="154" t="s">
        <v>449</v>
      </c>
      <c r="E236" s="283" t="s">
        <v>358</v>
      </c>
      <c r="F236" s="283"/>
      <c r="G236" s="155" t="s">
        <v>40</v>
      </c>
      <c r="H236" s="156">
        <v>0.123</v>
      </c>
      <c r="I236" s="157">
        <v>22.69</v>
      </c>
      <c r="J236" s="158">
        <v>2.79</v>
      </c>
    </row>
    <row r="237" spans="1:10" ht="65.099999999999994" customHeight="1" x14ac:dyDescent="0.25">
      <c r="A237" s="152" t="s">
        <v>359</v>
      </c>
      <c r="B237" s="153" t="s">
        <v>644</v>
      </c>
      <c r="C237" s="154" t="s">
        <v>33</v>
      </c>
      <c r="D237" s="154" t="s">
        <v>645</v>
      </c>
      <c r="E237" s="283" t="s">
        <v>646</v>
      </c>
      <c r="F237" s="283"/>
      <c r="G237" s="155" t="s">
        <v>82</v>
      </c>
      <c r="H237" s="156">
        <v>1</v>
      </c>
      <c r="I237" s="157">
        <v>11.66</v>
      </c>
      <c r="J237" s="158">
        <v>11.66</v>
      </c>
    </row>
    <row r="238" spans="1:10" ht="51.9" customHeight="1" x14ac:dyDescent="0.25">
      <c r="A238" s="159" t="s">
        <v>362</v>
      </c>
      <c r="B238" s="160" t="s">
        <v>647</v>
      </c>
      <c r="C238" s="161" t="s">
        <v>33</v>
      </c>
      <c r="D238" s="161" t="s">
        <v>648</v>
      </c>
      <c r="E238" s="284" t="s">
        <v>365</v>
      </c>
      <c r="F238" s="284"/>
      <c r="G238" s="162" t="s">
        <v>82</v>
      </c>
      <c r="H238" s="163">
        <v>1.1000000000000001</v>
      </c>
      <c r="I238" s="164">
        <v>4.83</v>
      </c>
      <c r="J238" s="165">
        <v>5.31</v>
      </c>
    </row>
    <row r="239" spans="1:10" x14ac:dyDescent="0.25">
      <c r="A239" s="166"/>
      <c r="B239" s="167"/>
      <c r="C239" s="167"/>
      <c r="D239" s="167"/>
      <c r="E239" s="167" t="s">
        <v>375</v>
      </c>
      <c r="F239" s="168">
        <v>10.08</v>
      </c>
      <c r="G239" s="167" t="s">
        <v>376</v>
      </c>
      <c r="H239" s="168">
        <v>0</v>
      </c>
      <c r="I239" s="167" t="s">
        <v>377</v>
      </c>
      <c r="J239" s="169">
        <v>10.08</v>
      </c>
    </row>
    <row r="240" spans="1:10" ht="14.4" thickBot="1" x14ac:dyDescent="0.3">
      <c r="A240" s="166"/>
      <c r="B240" s="167"/>
      <c r="C240" s="167"/>
      <c r="D240" s="167"/>
      <c r="E240" s="167" t="s">
        <v>378</v>
      </c>
      <c r="F240" s="168">
        <v>5.89</v>
      </c>
      <c r="G240" s="167"/>
      <c r="H240" s="282" t="s">
        <v>379</v>
      </c>
      <c r="I240" s="282"/>
      <c r="J240" s="169">
        <v>29.3</v>
      </c>
    </row>
    <row r="241" spans="1:10" ht="0.9" customHeight="1" thickTop="1" x14ac:dyDescent="0.25">
      <c r="A241" s="170"/>
      <c r="B241" s="171"/>
      <c r="C241" s="171"/>
      <c r="D241" s="171"/>
      <c r="E241" s="171"/>
      <c r="F241" s="171"/>
      <c r="G241" s="171"/>
      <c r="H241" s="171"/>
      <c r="I241" s="171"/>
      <c r="J241" s="172"/>
    </row>
    <row r="242" spans="1:10" ht="18" customHeight="1" x14ac:dyDescent="0.25">
      <c r="A242" s="33" t="s">
        <v>117</v>
      </c>
      <c r="B242" s="34" t="s">
        <v>23</v>
      </c>
      <c r="C242" s="35" t="s">
        <v>24</v>
      </c>
      <c r="D242" s="35" t="s">
        <v>8</v>
      </c>
      <c r="E242" s="285" t="s">
        <v>356</v>
      </c>
      <c r="F242" s="285"/>
      <c r="G242" s="36" t="s">
        <v>25</v>
      </c>
      <c r="H242" s="34" t="s">
        <v>26</v>
      </c>
      <c r="I242" s="34" t="s">
        <v>27</v>
      </c>
      <c r="J242" s="37" t="s">
        <v>9</v>
      </c>
    </row>
    <row r="243" spans="1:10" ht="51.9" customHeight="1" x14ac:dyDescent="0.25">
      <c r="A243" s="44" t="s">
        <v>357</v>
      </c>
      <c r="B243" s="47" t="s">
        <v>118</v>
      </c>
      <c r="C243" s="45" t="s">
        <v>33</v>
      </c>
      <c r="D243" s="45" t="s">
        <v>119</v>
      </c>
      <c r="E243" s="286" t="s">
        <v>623</v>
      </c>
      <c r="F243" s="286"/>
      <c r="G243" s="46" t="s">
        <v>82</v>
      </c>
      <c r="H243" s="150">
        <v>1</v>
      </c>
      <c r="I243" s="48">
        <v>8.41</v>
      </c>
      <c r="J243" s="151">
        <v>8.41</v>
      </c>
    </row>
    <row r="244" spans="1:10" ht="26.1" customHeight="1" x14ac:dyDescent="0.25">
      <c r="A244" s="152" t="s">
        <v>359</v>
      </c>
      <c r="B244" s="153" t="s">
        <v>448</v>
      </c>
      <c r="C244" s="154" t="s">
        <v>33</v>
      </c>
      <c r="D244" s="154" t="s">
        <v>449</v>
      </c>
      <c r="E244" s="283" t="s">
        <v>358</v>
      </c>
      <c r="F244" s="283"/>
      <c r="G244" s="155" t="s">
        <v>40</v>
      </c>
      <c r="H244" s="156">
        <v>7.0999999999999994E-2</v>
      </c>
      <c r="I244" s="157">
        <v>22.69</v>
      </c>
      <c r="J244" s="158">
        <v>1.61</v>
      </c>
    </row>
    <row r="245" spans="1:10" ht="24" customHeight="1" x14ac:dyDescent="0.25">
      <c r="A245" s="152" t="s">
        <v>359</v>
      </c>
      <c r="B245" s="153" t="s">
        <v>446</v>
      </c>
      <c r="C245" s="154" t="s">
        <v>33</v>
      </c>
      <c r="D245" s="154" t="s">
        <v>447</v>
      </c>
      <c r="E245" s="283" t="s">
        <v>358</v>
      </c>
      <c r="F245" s="283"/>
      <c r="G245" s="155" t="s">
        <v>40</v>
      </c>
      <c r="H245" s="156">
        <v>7.0999999999999994E-2</v>
      </c>
      <c r="I245" s="157">
        <v>29.75</v>
      </c>
      <c r="J245" s="158">
        <v>2.11</v>
      </c>
    </row>
    <row r="246" spans="1:10" ht="26.1" customHeight="1" x14ac:dyDescent="0.25">
      <c r="A246" s="159" t="s">
        <v>362</v>
      </c>
      <c r="B246" s="160" t="s">
        <v>649</v>
      </c>
      <c r="C246" s="161" t="s">
        <v>33</v>
      </c>
      <c r="D246" s="161" t="s">
        <v>650</v>
      </c>
      <c r="E246" s="284" t="s">
        <v>365</v>
      </c>
      <c r="F246" s="284"/>
      <c r="G246" s="162" t="s">
        <v>82</v>
      </c>
      <c r="H246" s="163">
        <v>1.1000000000000001</v>
      </c>
      <c r="I246" s="164">
        <v>4.24</v>
      </c>
      <c r="J246" s="165">
        <v>4.66</v>
      </c>
    </row>
    <row r="247" spans="1:10" ht="26.1" customHeight="1" x14ac:dyDescent="0.25">
      <c r="A247" s="159" t="s">
        <v>362</v>
      </c>
      <c r="B247" s="160" t="s">
        <v>651</v>
      </c>
      <c r="C247" s="161" t="s">
        <v>33</v>
      </c>
      <c r="D247" s="161" t="s">
        <v>652</v>
      </c>
      <c r="E247" s="284" t="s">
        <v>365</v>
      </c>
      <c r="F247" s="284"/>
      <c r="G247" s="162" t="s">
        <v>407</v>
      </c>
      <c r="H247" s="163">
        <v>1.8E-3</v>
      </c>
      <c r="I247" s="164">
        <v>19.77</v>
      </c>
      <c r="J247" s="165">
        <v>0.03</v>
      </c>
    </row>
    <row r="248" spans="1:10" x14ac:dyDescent="0.25">
      <c r="A248" s="166"/>
      <c r="B248" s="167"/>
      <c r="C248" s="167"/>
      <c r="D248" s="167"/>
      <c r="E248" s="167" t="s">
        <v>375</v>
      </c>
      <c r="F248" s="168">
        <v>2.82</v>
      </c>
      <c r="G248" s="167" t="s">
        <v>376</v>
      </c>
      <c r="H248" s="168">
        <v>0</v>
      </c>
      <c r="I248" s="167" t="s">
        <v>377</v>
      </c>
      <c r="J248" s="169">
        <v>2.82</v>
      </c>
    </row>
    <row r="249" spans="1:10" ht="14.4" thickBot="1" x14ac:dyDescent="0.3">
      <c r="A249" s="166"/>
      <c r="B249" s="167"/>
      <c r="C249" s="167"/>
      <c r="D249" s="167"/>
      <c r="E249" s="167" t="s">
        <v>378</v>
      </c>
      <c r="F249" s="168">
        <v>2.11</v>
      </c>
      <c r="G249" s="167"/>
      <c r="H249" s="282" t="s">
        <v>379</v>
      </c>
      <c r="I249" s="282"/>
      <c r="J249" s="169">
        <v>10.52</v>
      </c>
    </row>
    <row r="250" spans="1:10" ht="0.9" customHeight="1" thickTop="1" x14ac:dyDescent="0.25">
      <c r="A250" s="170"/>
      <c r="B250" s="171"/>
      <c r="C250" s="171"/>
      <c r="D250" s="171"/>
      <c r="E250" s="171"/>
      <c r="F250" s="171"/>
      <c r="G250" s="171"/>
      <c r="H250" s="171"/>
      <c r="I250" s="171"/>
      <c r="J250" s="172"/>
    </row>
    <row r="251" spans="1:10" ht="18" customHeight="1" x14ac:dyDescent="0.25">
      <c r="A251" s="33" t="s">
        <v>120</v>
      </c>
      <c r="B251" s="34" t="s">
        <v>23</v>
      </c>
      <c r="C251" s="35" t="s">
        <v>24</v>
      </c>
      <c r="D251" s="35" t="s">
        <v>8</v>
      </c>
      <c r="E251" s="285" t="s">
        <v>356</v>
      </c>
      <c r="F251" s="285"/>
      <c r="G251" s="36" t="s">
        <v>25</v>
      </c>
      <c r="H251" s="34" t="s">
        <v>26</v>
      </c>
      <c r="I251" s="34" t="s">
        <v>27</v>
      </c>
      <c r="J251" s="37" t="s">
        <v>9</v>
      </c>
    </row>
    <row r="252" spans="1:10" ht="51.9" customHeight="1" x14ac:dyDescent="0.25">
      <c r="A252" s="44" t="s">
        <v>357</v>
      </c>
      <c r="B252" s="47" t="s">
        <v>121</v>
      </c>
      <c r="C252" s="45" t="s">
        <v>33</v>
      </c>
      <c r="D252" s="45" t="s">
        <v>653</v>
      </c>
      <c r="E252" s="286" t="s">
        <v>654</v>
      </c>
      <c r="F252" s="286"/>
      <c r="G252" s="46" t="s">
        <v>82</v>
      </c>
      <c r="H252" s="150">
        <v>1</v>
      </c>
      <c r="I252" s="48">
        <v>59.31</v>
      </c>
      <c r="J252" s="151">
        <v>59.31</v>
      </c>
    </row>
    <row r="253" spans="1:10" ht="26.1" customHeight="1" x14ac:dyDescent="0.25">
      <c r="A253" s="152" t="s">
        <v>359</v>
      </c>
      <c r="B253" s="153" t="s">
        <v>655</v>
      </c>
      <c r="C253" s="154" t="s">
        <v>33</v>
      </c>
      <c r="D253" s="154" t="s">
        <v>656</v>
      </c>
      <c r="E253" s="283" t="s">
        <v>358</v>
      </c>
      <c r="F253" s="283"/>
      <c r="G253" s="155" t="s">
        <v>40</v>
      </c>
      <c r="H253" s="156">
        <v>0.27500000000000002</v>
      </c>
      <c r="I253" s="157">
        <v>21.7</v>
      </c>
      <c r="J253" s="158">
        <v>5.96</v>
      </c>
    </row>
    <row r="254" spans="1:10" ht="26.1" customHeight="1" x14ac:dyDescent="0.25">
      <c r="A254" s="152" t="s">
        <v>359</v>
      </c>
      <c r="B254" s="153" t="s">
        <v>657</v>
      </c>
      <c r="C254" s="154" t="s">
        <v>33</v>
      </c>
      <c r="D254" s="154" t="s">
        <v>658</v>
      </c>
      <c r="E254" s="283" t="s">
        <v>358</v>
      </c>
      <c r="F254" s="283"/>
      <c r="G254" s="155" t="s">
        <v>40</v>
      </c>
      <c r="H254" s="156">
        <v>0.27500000000000002</v>
      </c>
      <c r="I254" s="157">
        <v>26.39</v>
      </c>
      <c r="J254" s="158">
        <v>7.25</v>
      </c>
    </row>
    <row r="255" spans="1:10" ht="39" customHeight="1" x14ac:dyDescent="0.25">
      <c r="A255" s="159" t="s">
        <v>362</v>
      </c>
      <c r="B255" s="160" t="s">
        <v>659</v>
      </c>
      <c r="C255" s="161" t="s">
        <v>33</v>
      </c>
      <c r="D255" s="161" t="s">
        <v>660</v>
      </c>
      <c r="E255" s="284" t="s">
        <v>365</v>
      </c>
      <c r="F255" s="284"/>
      <c r="G255" s="162" t="s">
        <v>82</v>
      </c>
      <c r="H255" s="163">
        <v>1.0389999999999999</v>
      </c>
      <c r="I255" s="164">
        <v>44.37</v>
      </c>
      <c r="J255" s="165">
        <v>46.1</v>
      </c>
    </row>
    <row r="256" spans="1:10" x14ac:dyDescent="0.25">
      <c r="A256" s="166"/>
      <c r="B256" s="167"/>
      <c r="C256" s="167"/>
      <c r="D256" s="167"/>
      <c r="E256" s="167" t="s">
        <v>375</v>
      </c>
      <c r="F256" s="168">
        <v>10.15</v>
      </c>
      <c r="G256" s="167" t="s">
        <v>376</v>
      </c>
      <c r="H256" s="168">
        <v>0</v>
      </c>
      <c r="I256" s="167" t="s">
        <v>377</v>
      </c>
      <c r="J256" s="169">
        <v>10.15</v>
      </c>
    </row>
    <row r="257" spans="1:10" ht="14.4" thickBot="1" x14ac:dyDescent="0.3">
      <c r="A257" s="166"/>
      <c r="B257" s="167"/>
      <c r="C257" s="167"/>
      <c r="D257" s="167"/>
      <c r="E257" s="167" t="s">
        <v>378</v>
      </c>
      <c r="F257" s="168">
        <v>14.93</v>
      </c>
      <c r="G257" s="167"/>
      <c r="H257" s="282" t="s">
        <v>379</v>
      </c>
      <c r="I257" s="282"/>
      <c r="J257" s="169">
        <v>74.239999999999995</v>
      </c>
    </row>
    <row r="258" spans="1:10" ht="0.9" customHeight="1" thickTop="1" x14ac:dyDescent="0.25">
      <c r="A258" s="170"/>
      <c r="B258" s="171"/>
      <c r="C258" s="171"/>
      <c r="D258" s="171"/>
      <c r="E258" s="171"/>
      <c r="F258" s="171"/>
      <c r="G258" s="171"/>
      <c r="H258" s="171"/>
      <c r="I258" s="171"/>
      <c r="J258" s="172"/>
    </row>
    <row r="259" spans="1:10" ht="18" customHeight="1" x14ac:dyDescent="0.25">
      <c r="A259" s="33" t="s">
        <v>123</v>
      </c>
      <c r="B259" s="34" t="s">
        <v>23</v>
      </c>
      <c r="C259" s="35" t="s">
        <v>24</v>
      </c>
      <c r="D259" s="35" t="s">
        <v>8</v>
      </c>
      <c r="E259" s="285" t="s">
        <v>356</v>
      </c>
      <c r="F259" s="285"/>
      <c r="G259" s="36" t="s">
        <v>25</v>
      </c>
      <c r="H259" s="34" t="s">
        <v>26</v>
      </c>
      <c r="I259" s="34" t="s">
        <v>27</v>
      </c>
      <c r="J259" s="37" t="s">
        <v>9</v>
      </c>
    </row>
    <row r="260" spans="1:10" ht="51.9" customHeight="1" x14ac:dyDescent="0.25">
      <c r="A260" s="44" t="s">
        <v>357</v>
      </c>
      <c r="B260" s="47" t="s">
        <v>124</v>
      </c>
      <c r="C260" s="45" t="s">
        <v>33</v>
      </c>
      <c r="D260" s="45" t="s">
        <v>661</v>
      </c>
      <c r="E260" s="286" t="s">
        <v>654</v>
      </c>
      <c r="F260" s="286"/>
      <c r="G260" s="46" t="s">
        <v>82</v>
      </c>
      <c r="H260" s="150">
        <v>1</v>
      </c>
      <c r="I260" s="48">
        <v>67.58</v>
      </c>
      <c r="J260" s="151">
        <v>67.58</v>
      </c>
    </row>
    <row r="261" spans="1:10" ht="26.1" customHeight="1" x14ac:dyDescent="0.25">
      <c r="A261" s="152" t="s">
        <v>359</v>
      </c>
      <c r="B261" s="153" t="s">
        <v>655</v>
      </c>
      <c r="C261" s="154" t="s">
        <v>33</v>
      </c>
      <c r="D261" s="154" t="s">
        <v>656</v>
      </c>
      <c r="E261" s="283" t="s">
        <v>358</v>
      </c>
      <c r="F261" s="283"/>
      <c r="G261" s="155" t="s">
        <v>40</v>
      </c>
      <c r="H261" s="156">
        <v>0.29199999999999998</v>
      </c>
      <c r="I261" s="157">
        <v>21.7</v>
      </c>
      <c r="J261" s="158">
        <v>6.33</v>
      </c>
    </row>
    <row r="262" spans="1:10" ht="26.1" customHeight="1" x14ac:dyDescent="0.25">
      <c r="A262" s="152" t="s">
        <v>359</v>
      </c>
      <c r="B262" s="153" t="s">
        <v>657</v>
      </c>
      <c r="C262" s="154" t="s">
        <v>33</v>
      </c>
      <c r="D262" s="154" t="s">
        <v>658</v>
      </c>
      <c r="E262" s="283" t="s">
        <v>358</v>
      </c>
      <c r="F262" s="283"/>
      <c r="G262" s="155" t="s">
        <v>40</v>
      </c>
      <c r="H262" s="156">
        <v>0.29199999999999998</v>
      </c>
      <c r="I262" s="157">
        <v>26.39</v>
      </c>
      <c r="J262" s="158">
        <v>7.7</v>
      </c>
    </row>
    <row r="263" spans="1:10" ht="39" customHeight="1" x14ac:dyDescent="0.25">
      <c r="A263" s="159" t="s">
        <v>362</v>
      </c>
      <c r="B263" s="160" t="s">
        <v>662</v>
      </c>
      <c r="C263" s="161" t="s">
        <v>33</v>
      </c>
      <c r="D263" s="161" t="s">
        <v>663</v>
      </c>
      <c r="E263" s="284" t="s">
        <v>365</v>
      </c>
      <c r="F263" s="284"/>
      <c r="G263" s="162" t="s">
        <v>82</v>
      </c>
      <c r="H263" s="163">
        <v>1.0389999999999999</v>
      </c>
      <c r="I263" s="164">
        <v>51.54</v>
      </c>
      <c r="J263" s="165">
        <v>53.55</v>
      </c>
    </row>
    <row r="264" spans="1:10" x14ac:dyDescent="0.25">
      <c r="A264" s="166"/>
      <c r="B264" s="167"/>
      <c r="C264" s="167"/>
      <c r="D264" s="167"/>
      <c r="E264" s="167" t="s">
        <v>375</v>
      </c>
      <c r="F264" s="168">
        <v>10.77</v>
      </c>
      <c r="G264" s="167" t="s">
        <v>376</v>
      </c>
      <c r="H264" s="168">
        <v>0</v>
      </c>
      <c r="I264" s="167" t="s">
        <v>377</v>
      </c>
      <c r="J264" s="169">
        <v>10.77</v>
      </c>
    </row>
    <row r="265" spans="1:10" ht="14.4" thickBot="1" x14ac:dyDescent="0.3">
      <c r="A265" s="166"/>
      <c r="B265" s="167"/>
      <c r="C265" s="167"/>
      <c r="D265" s="167"/>
      <c r="E265" s="167" t="s">
        <v>378</v>
      </c>
      <c r="F265" s="168">
        <v>17.010000000000002</v>
      </c>
      <c r="G265" s="167"/>
      <c r="H265" s="282" t="s">
        <v>379</v>
      </c>
      <c r="I265" s="282"/>
      <c r="J265" s="169">
        <v>84.59</v>
      </c>
    </row>
    <row r="266" spans="1:10" ht="0.9" customHeight="1" thickTop="1" x14ac:dyDescent="0.25">
      <c r="A266" s="170"/>
      <c r="B266" s="171"/>
      <c r="C266" s="171"/>
      <c r="D266" s="171"/>
      <c r="E266" s="171"/>
      <c r="F266" s="171"/>
      <c r="G266" s="171"/>
      <c r="H266" s="171"/>
      <c r="I266" s="171"/>
      <c r="J266" s="172"/>
    </row>
    <row r="267" spans="1:10" ht="18" customHeight="1" x14ac:dyDescent="0.25">
      <c r="A267" s="33" t="s">
        <v>128</v>
      </c>
      <c r="B267" s="34" t="s">
        <v>23</v>
      </c>
      <c r="C267" s="35" t="s">
        <v>24</v>
      </c>
      <c r="D267" s="35" t="s">
        <v>8</v>
      </c>
      <c r="E267" s="285" t="s">
        <v>356</v>
      </c>
      <c r="F267" s="285"/>
      <c r="G267" s="36" t="s">
        <v>25</v>
      </c>
      <c r="H267" s="34" t="s">
        <v>26</v>
      </c>
      <c r="I267" s="34" t="s">
        <v>27</v>
      </c>
      <c r="J267" s="37" t="s">
        <v>9</v>
      </c>
    </row>
    <row r="268" spans="1:10" ht="26.1" customHeight="1" x14ac:dyDescent="0.25">
      <c r="A268" s="44" t="s">
        <v>357</v>
      </c>
      <c r="B268" s="47" t="s">
        <v>129</v>
      </c>
      <c r="C268" s="45" t="s">
        <v>64</v>
      </c>
      <c r="D268" s="45" t="s">
        <v>130</v>
      </c>
      <c r="E268" s="286" t="s">
        <v>445</v>
      </c>
      <c r="F268" s="286"/>
      <c r="G268" s="46" t="s">
        <v>66</v>
      </c>
      <c r="H268" s="150">
        <v>1</v>
      </c>
      <c r="I268" s="48">
        <v>263.67</v>
      </c>
      <c r="J268" s="151">
        <v>263.67</v>
      </c>
    </row>
    <row r="269" spans="1:10" ht="24" customHeight="1" x14ac:dyDescent="0.25">
      <c r="A269" s="152" t="s">
        <v>359</v>
      </c>
      <c r="B269" s="153" t="s">
        <v>446</v>
      </c>
      <c r="C269" s="154" t="s">
        <v>33</v>
      </c>
      <c r="D269" s="154" t="s">
        <v>447</v>
      </c>
      <c r="E269" s="283" t="s">
        <v>358</v>
      </c>
      <c r="F269" s="283"/>
      <c r="G269" s="155" t="s">
        <v>40</v>
      </c>
      <c r="H269" s="156">
        <v>1.5</v>
      </c>
      <c r="I269" s="157">
        <v>29.75</v>
      </c>
      <c r="J269" s="158">
        <v>44.62</v>
      </c>
    </row>
    <row r="270" spans="1:10" ht="26.1" customHeight="1" x14ac:dyDescent="0.25">
      <c r="A270" s="152" t="s">
        <v>359</v>
      </c>
      <c r="B270" s="153" t="s">
        <v>448</v>
      </c>
      <c r="C270" s="154" t="s">
        <v>33</v>
      </c>
      <c r="D270" s="154" t="s">
        <v>449</v>
      </c>
      <c r="E270" s="283" t="s">
        <v>358</v>
      </c>
      <c r="F270" s="283"/>
      <c r="G270" s="155" t="s">
        <v>40</v>
      </c>
      <c r="H270" s="156">
        <v>1.5</v>
      </c>
      <c r="I270" s="157">
        <v>22.69</v>
      </c>
      <c r="J270" s="158">
        <v>34.03</v>
      </c>
    </row>
    <row r="271" spans="1:10" ht="26.1" customHeight="1" x14ac:dyDescent="0.25">
      <c r="A271" s="159" t="s">
        <v>362</v>
      </c>
      <c r="B271" s="160" t="s">
        <v>664</v>
      </c>
      <c r="C271" s="161" t="s">
        <v>451</v>
      </c>
      <c r="D271" s="161" t="s">
        <v>665</v>
      </c>
      <c r="E271" s="284" t="s">
        <v>365</v>
      </c>
      <c r="F271" s="284"/>
      <c r="G271" s="162" t="s">
        <v>71</v>
      </c>
      <c r="H271" s="163">
        <v>1</v>
      </c>
      <c r="I271" s="164">
        <v>185.02</v>
      </c>
      <c r="J271" s="165">
        <v>185.02</v>
      </c>
    </row>
    <row r="272" spans="1:10" x14ac:dyDescent="0.25">
      <c r="A272" s="166"/>
      <c r="B272" s="167"/>
      <c r="C272" s="167"/>
      <c r="D272" s="167"/>
      <c r="E272" s="167" t="s">
        <v>375</v>
      </c>
      <c r="F272" s="168">
        <v>59.91</v>
      </c>
      <c r="G272" s="167" t="s">
        <v>376</v>
      </c>
      <c r="H272" s="168">
        <v>0</v>
      </c>
      <c r="I272" s="167" t="s">
        <v>377</v>
      </c>
      <c r="J272" s="169">
        <v>59.91</v>
      </c>
    </row>
    <row r="273" spans="1:10" x14ac:dyDescent="0.25">
      <c r="A273" s="166"/>
      <c r="B273" s="167"/>
      <c r="C273" s="167"/>
      <c r="D273" s="167"/>
      <c r="E273" s="167" t="s">
        <v>378</v>
      </c>
      <c r="F273" s="168">
        <v>66.39</v>
      </c>
      <c r="G273" s="167"/>
      <c r="H273" s="282" t="s">
        <v>379</v>
      </c>
      <c r="I273" s="282"/>
      <c r="J273" s="169">
        <v>330.06</v>
      </c>
    </row>
    <row r="274" spans="1:10" x14ac:dyDescent="0.25">
      <c r="A274" s="290" t="s">
        <v>453</v>
      </c>
      <c r="B274" s="263"/>
      <c r="C274" s="263"/>
      <c r="D274" s="263"/>
      <c r="E274" s="263"/>
      <c r="F274" s="263"/>
      <c r="G274" s="263"/>
      <c r="H274" s="263"/>
      <c r="I274" s="263"/>
      <c r="J274" s="291"/>
    </row>
    <row r="275" spans="1:10" ht="14.4" thickBot="1" x14ac:dyDescent="0.3">
      <c r="A275" s="273" t="s">
        <v>666</v>
      </c>
      <c r="B275" s="274"/>
      <c r="C275" s="274"/>
      <c r="D275" s="274"/>
      <c r="E275" s="274"/>
      <c r="F275" s="274"/>
      <c r="G275" s="274"/>
      <c r="H275" s="274"/>
      <c r="I275" s="274"/>
      <c r="J275" s="275"/>
    </row>
    <row r="276" spans="1:10" ht="0.9" customHeight="1" thickTop="1" x14ac:dyDescent="0.25">
      <c r="A276" s="170"/>
      <c r="B276" s="171"/>
      <c r="C276" s="171"/>
      <c r="D276" s="171"/>
      <c r="E276" s="171"/>
      <c r="F276" s="171"/>
      <c r="G276" s="171"/>
      <c r="H276" s="171"/>
      <c r="I276" s="171"/>
      <c r="J276" s="172"/>
    </row>
    <row r="277" spans="1:10" ht="18" customHeight="1" x14ac:dyDescent="0.25">
      <c r="A277" s="33" t="s">
        <v>131</v>
      </c>
      <c r="B277" s="34" t="s">
        <v>23</v>
      </c>
      <c r="C277" s="35" t="s">
        <v>24</v>
      </c>
      <c r="D277" s="35" t="s">
        <v>8</v>
      </c>
      <c r="E277" s="285" t="s">
        <v>356</v>
      </c>
      <c r="F277" s="285"/>
      <c r="G277" s="36" t="s">
        <v>25</v>
      </c>
      <c r="H277" s="34" t="s">
        <v>26</v>
      </c>
      <c r="I277" s="34" t="s">
        <v>27</v>
      </c>
      <c r="J277" s="37" t="s">
        <v>9</v>
      </c>
    </row>
    <row r="278" spans="1:10" ht="26.1" customHeight="1" x14ac:dyDescent="0.25">
      <c r="A278" s="44" t="s">
        <v>357</v>
      </c>
      <c r="B278" s="47" t="s">
        <v>132</v>
      </c>
      <c r="C278" s="45" t="s">
        <v>33</v>
      </c>
      <c r="D278" s="45" t="s">
        <v>133</v>
      </c>
      <c r="E278" s="286" t="s">
        <v>667</v>
      </c>
      <c r="F278" s="286"/>
      <c r="G278" s="46" t="s">
        <v>66</v>
      </c>
      <c r="H278" s="150">
        <v>1</v>
      </c>
      <c r="I278" s="48">
        <v>110.7</v>
      </c>
      <c r="J278" s="151">
        <v>110.7</v>
      </c>
    </row>
    <row r="279" spans="1:10" ht="24" customHeight="1" x14ac:dyDescent="0.25">
      <c r="A279" s="152" t="s">
        <v>359</v>
      </c>
      <c r="B279" s="153" t="s">
        <v>446</v>
      </c>
      <c r="C279" s="154" t="s">
        <v>33</v>
      </c>
      <c r="D279" s="154" t="s">
        <v>447</v>
      </c>
      <c r="E279" s="283" t="s">
        <v>358</v>
      </c>
      <c r="F279" s="283"/>
      <c r="G279" s="155" t="s">
        <v>40</v>
      </c>
      <c r="H279" s="156">
        <v>0.52974500000000002</v>
      </c>
      <c r="I279" s="157">
        <v>29.75</v>
      </c>
      <c r="J279" s="158">
        <v>15.75</v>
      </c>
    </row>
    <row r="280" spans="1:10" ht="26.1" customHeight="1" x14ac:dyDescent="0.25">
      <c r="A280" s="152" t="s">
        <v>359</v>
      </c>
      <c r="B280" s="153" t="s">
        <v>448</v>
      </c>
      <c r="C280" s="154" t="s">
        <v>33</v>
      </c>
      <c r="D280" s="154" t="s">
        <v>449</v>
      </c>
      <c r="E280" s="283" t="s">
        <v>358</v>
      </c>
      <c r="F280" s="283"/>
      <c r="G280" s="155" t="s">
        <v>40</v>
      </c>
      <c r="H280" s="156">
        <v>0.52974500000000002</v>
      </c>
      <c r="I280" s="157">
        <v>22.69</v>
      </c>
      <c r="J280" s="158">
        <v>12.01</v>
      </c>
    </row>
    <row r="281" spans="1:10" ht="26.1" customHeight="1" x14ac:dyDescent="0.25">
      <c r="A281" s="159" t="s">
        <v>362</v>
      </c>
      <c r="B281" s="160" t="s">
        <v>668</v>
      </c>
      <c r="C281" s="161" t="s">
        <v>33</v>
      </c>
      <c r="D281" s="161" t="s">
        <v>669</v>
      </c>
      <c r="E281" s="284" t="s">
        <v>365</v>
      </c>
      <c r="F281" s="284"/>
      <c r="G281" s="162" t="s">
        <v>66</v>
      </c>
      <c r="H281" s="163">
        <v>1</v>
      </c>
      <c r="I281" s="164">
        <v>76.16</v>
      </c>
      <c r="J281" s="165">
        <v>76.16</v>
      </c>
    </row>
    <row r="282" spans="1:10" ht="39" customHeight="1" x14ac:dyDescent="0.25">
      <c r="A282" s="159" t="s">
        <v>362</v>
      </c>
      <c r="B282" s="160" t="s">
        <v>670</v>
      </c>
      <c r="C282" s="161" t="s">
        <v>33</v>
      </c>
      <c r="D282" s="161" t="s">
        <v>671</v>
      </c>
      <c r="E282" s="284" t="s">
        <v>365</v>
      </c>
      <c r="F282" s="284"/>
      <c r="G282" s="162" t="s">
        <v>66</v>
      </c>
      <c r="H282" s="163">
        <v>3</v>
      </c>
      <c r="I282" s="164">
        <v>2.2599999999999998</v>
      </c>
      <c r="J282" s="165">
        <v>6.78</v>
      </c>
    </row>
    <row r="283" spans="1:10" x14ac:dyDescent="0.25">
      <c r="A283" s="166"/>
      <c r="B283" s="167"/>
      <c r="C283" s="167"/>
      <c r="D283" s="167"/>
      <c r="E283" s="167" t="s">
        <v>375</v>
      </c>
      <c r="F283" s="168">
        <v>21.14</v>
      </c>
      <c r="G283" s="167" t="s">
        <v>376</v>
      </c>
      <c r="H283" s="168">
        <v>0</v>
      </c>
      <c r="I283" s="167" t="s">
        <v>377</v>
      </c>
      <c r="J283" s="169">
        <v>21.14</v>
      </c>
    </row>
    <row r="284" spans="1:10" ht="14.4" thickBot="1" x14ac:dyDescent="0.3">
      <c r="A284" s="166"/>
      <c r="B284" s="167"/>
      <c r="C284" s="167"/>
      <c r="D284" s="167"/>
      <c r="E284" s="167" t="s">
        <v>378</v>
      </c>
      <c r="F284" s="168">
        <v>27.87</v>
      </c>
      <c r="G284" s="167"/>
      <c r="H284" s="282" t="s">
        <v>379</v>
      </c>
      <c r="I284" s="282"/>
      <c r="J284" s="169">
        <v>138.57</v>
      </c>
    </row>
    <row r="285" spans="1:10" ht="0.9" customHeight="1" thickTop="1" x14ac:dyDescent="0.25">
      <c r="A285" s="170"/>
      <c r="B285" s="171"/>
      <c r="C285" s="171"/>
      <c r="D285" s="171"/>
      <c r="E285" s="171"/>
      <c r="F285" s="171"/>
      <c r="G285" s="171"/>
      <c r="H285" s="171"/>
      <c r="I285" s="171"/>
      <c r="J285" s="172"/>
    </row>
    <row r="286" spans="1:10" ht="18" customHeight="1" x14ac:dyDescent="0.25">
      <c r="A286" s="33" t="s">
        <v>134</v>
      </c>
      <c r="B286" s="34" t="s">
        <v>23</v>
      </c>
      <c r="C286" s="35" t="s">
        <v>24</v>
      </c>
      <c r="D286" s="35" t="s">
        <v>8</v>
      </c>
      <c r="E286" s="285" t="s">
        <v>356</v>
      </c>
      <c r="F286" s="285"/>
      <c r="G286" s="36" t="s">
        <v>25</v>
      </c>
      <c r="H286" s="34" t="s">
        <v>26</v>
      </c>
      <c r="I286" s="34" t="s">
        <v>27</v>
      </c>
      <c r="J286" s="37" t="s">
        <v>9</v>
      </c>
    </row>
    <row r="287" spans="1:10" ht="26.1" customHeight="1" x14ac:dyDescent="0.25">
      <c r="A287" s="44" t="s">
        <v>357</v>
      </c>
      <c r="B287" s="47" t="s">
        <v>135</v>
      </c>
      <c r="C287" s="45" t="s">
        <v>33</v>
      </c>
      <c r="D287" s="45" t="s">
        <v>136</v>
      </c>
      <c r="E287" s="286" t="s">
        <v>667</v>
      </c>
      <c r="F287" s="286"/>
      <c r="G287" s="46" t="s">
        <v>66</v>
      </c>
      <c r="H287" s="150">
        <v>1</v>
      </c>
      <c r="I287" s="48">
        <v>98.31</v>
      </c>
      <c r="J287" s="151">
        <v>98.31</v>
      </c>
    </row>
    <row r="288" spans="1:10" ht="26.1" customHeight="1" x14ac:dyDescent="0.25">
      <c r="A288" s="152" t="s">
        <v>359</v>
      </c>
      <c r="B288" s="153" t="s">
        <v>448</v>
      </c>
      <c r="C288" s="154" t="s">
        <v>33</v>
      </c>
      <c r="D288" s="154" t="s">
        <v>449</v>
      </c>
      <c r="E288" s="283" t="s">
        <v>358</v>
      </c>
      <c r="F288" s="283"/>
      <c r="G288" s="155" t="s">
        <v>40</v>
      </c>
      <c r="H288" s="156">
        <v>0.52974500000000002</v>
      </c>
      <c r="I288" s="157">
        <v>22.69</v>
      </c>
      <c r="J288" s="158">
        <v>12.01</v>
      </c>
    </row>
    <row r="289" spans="1:10" ht="24" customHeight="1" x14ac:dyDescent="0.25">
      <c r="A289" s="152" t="s">
        <v>359</v>
      </c>
      <c r="B289" s="153" t="s">
        <v>446</v>
      </c>
      <c r="C289" s="154" t="s">
        <v>33</v>
      </c>
      <c r="D289" s="154" t="s">
        <v>447</v>
      </c>
      <c r="E289" s="283" t="s">
        <v>358</v>
      </c>
      <c r="F289" s="283"/>
      <c r="G289" s="155" t="s">
        <v>40</v>
      </c>
      <c r="H289" s="156">
        <v>0.52974500000000002</v>
      </c>
      <c r="I289" s="157">
        <v>29.75</v>
      </c>
      <c r="J289" s="158">
        <v>15.75</v>
      </c>
    </row>
    <row r="290" spans="1:10" ht="39" customHeight="1" x14ac:dyDescent="0.25">
      <c r="A290" s="159" t="s">
        <v>362</v>
      </c>
      <c r="B290" s="160" t="s">
        <v>670</v>
      </c>
      <c r="C290" s="161" t="s">
        <v>33</v>
      </c>
      <c r="D290" s="161" t="s">
        <v>671</v>
      </c>
      <c r="E290" s="284" t="s">
        <v>365</v>
      </c>
      <c r="F290" s="284"/>
      <c r="G290" s="162" t="s">
        <v>66</v>
      </c>
      <c r="H290" s="163">
        <v>3</v>
      </c>
      <c r="I290" s="164">
        <v>2.2599999999999998</v>
      </c>
      <c r="J290" s="165">
        <v>6.78</v>
      </c>
    </row>
    <row r="291" spans="1:10" ht="26.1" customHeight="1" x14ac:dyDescent="0.25">
      <c r="A291" s="159" t="s">
        <v>362</v>
      </c>
      <c r="B291" s="160" t="s">
        <v>672</v>
      </c>
      <c r="C291" s="161" t="s">
        <v>33</v>
      </c>
      <c r="D291" s="161" t="s">
        <v>673</v>
      </c>
      <c r="E291" s="284" t="s">
        <v>365</v>
      </c>
      <c r="F291" s="284"/>
      <c r="G291" s="162" t="s">
        <v>66</v>
      </c>
      <c r="H291" s="163">
        <v>1</v>
      </c>
      <c r="I291" s="164">
        <v>63.77</v>
      </c>
      <c r="J291" s="165">
        <v>63.77</v>
      </c>
    </row>
    <row r="292" spans="1:10" x14ac:dyDescent="0.25">
      <c r="A292" s="166"/>
      <c r="B292" s="167"/>
      <c r="C292" s="167"/>
      <c r="D292" s="167"/>
      <c r="E292" s="167" t="s">
        <v>375</v>
      </c>
      <c r="F292" s="168">
        <v>21.14</v>
      </c>
      <c r="G292" s="167" t="s">
        <v>376</v>
      </c>
      <c r="H292" s="168">
        <v>0</v>
      </c>
      <c r="I292" s="167" t="s">
        <v>377</v>
      </c>
      <c r="J292" s="169">
        <v>21.14</v>
      </c>
    </row>
    <row r="293" spans="1:10" ht="14.4" thickBot="1" x14ac:dyDescent="0.3">
      <c r="A293" s="166"/>
      <c r="B293" s="167"/>
      <c r="C293" s="167"/>
      <c r="D293" s="167"/>
      <c r="E293" s="167" t="s">
        <v>378</v>
      </c>
      <c r="F293" s="168">
        <v>24.75</v>
      </c>
      <c r="G293" s="167"/>
      <c r="H293" s="282" t="s">
        <v>379</v>
      </c>
      <c r="I293" s="282"/>
      <c r="J293" s="169">
        <v>123.06</v>
      </c>
    </row>
    <row r="294" spans="1:10" ht="0.9" customHeight="1" thickTop="1" x14ac:dyDescent="0.25">
      <c r="A294" s="170"/>
      <c r="B294" s="171"/>
      <c r="C294" s="171"/>
      <c r="D294" s="171"/>
      <c r="E294" s="171"/>
      <c r="F294" s="171"/>
      <c r="G294" s="171"/>
      <c r="H294" s="171"/>
      <c r="I294" s="171"/>
      <c r="J294" s="172"/>
    </row>
    <row r="295" spans="1:10" ht="18" customHeight="1" x14ac:dyDescent="0.25">
      <c r="A295" s="33" t="s">
        <v>137</v>
      </c>
      <c r="B295" s="34" t="s">
        <v>23</v>
      </c>
      <c r="C295" s="35" t="s">
        <v>24</v>
      </c>
      <c r="D295" s="35" t="s">
        <v>8</v>
      </c>
      <c r="E295" s="285" t="s">
        <v>356</v>
      </c>
      <c r="F295" s="285"/>
      <c r="G295" s="36" t="s">
        <v>25</v>
      </c>
      <c r="H295" s="34" t="s">
        <v>26</v>
      </c>
      <c r="I295" s="34" t="s">
        <v>27</v>
      </c>
      <c r="J295" s="37" t="s">
        <v>9</v>
      </c>
    </row>
    <row r="296" spans="1:10" ht="26.1" customHeight="1" x14ac:dyDescent="0.25">
      <c r="A296" s="44" t="s">
        <v>357</v>
      </c>
      <c r="B296" s="47" t="s">
        <v>138</v>
      </c>
      <c r="C296" s="45" t="s">
        <v>33</v>
      </c>
      <c r="D296" s="45" t="s">
        <v>139</v>
      </c>
      <c r="E296" s="286" t="s">
        <v>667</v>
      </c>
      <c r="F296" s="286"/>
      <c r="G296" s="46" t="s">
        <v>66</v>
      </c>
      <c r="H296" s="150">
        <v>1</v>
      </c>
      <c r="I296" s="48">
        <v>89.46</v>
      </c>
      <c r="J296" s="151">
        <v>89.46</v>
      </c>
    </row>
    <row r="297" spans="1:10" ht="26.1" customHeight="1" x14ac:dyDescent="0.25">
      <c r="A297" s="152" t="s">
        <v>359</v>
      </c>
      <c r="B297" s="153" t="s">
        <v>448</v>
      </c>
      <c r="C297" s="154" t="s">
        <v>33</v>
      </c>
      <c r="D297" s="154" t="s">
        <v>449</v>
      </c>
      <c r="E297" s="283" t="s">
        <v>358</v>
      </c>
      <c r="F297" s="283"/>
      <c r="G297" s="155" t="s">
        <v>40</v>
      </c>
      <c r="H297" s="156">
        <v>0.38141900000000001</v>
      </c>
      <c r="I297" s="157">
        <v>22.69</v>
      </c>
      <c r="J297" s="158">
        <v>8.65</v>
      </c>
    </row>
    <row r="298" spans="1:10" ht="24" customHeight="1" x14ac:dyDescent="0.25">
      <c r="A298" s="152" t="s">
        <v>359</v>
      </c>
      <c r="B298" s="153" t="s">
        <v>446</v>
      </c>
      <c r="C298" s="154" t="s">
        <v>33</v>
      </c>
      <c r="D298" s="154" t="s">
        <v>447</v>
      </c>
      <c r="E298" s="283" t="s">
        <v>358</v>
      </c>
      <c r="F298" s="283"/>
      <c r="G298" s="155" t="s">
        <v>40</v>
      </c>
      <c r="H298" s="156">
        <v>0.38141900000000001</v>
      </c>
      <c r="I298" s="157">
        <v>29.75</v>
      </c>
      <c r="J298" s="158">
        <v>11.34</v>
      </c>
    </row>
    <row r="299" spans="1:10" ht="26.1" customHeight="1" x14ac:dyDescent="0.25">
      <c r="A299" s="159" t="s">
        <v>362</v>
      </c>
      <c r="B299" s="160" t="s">
        <v>672</v>
      </c>
      <c r="C299" s="161" t="s">
        <v>33</v>
      </c>
      <c r="D299" s="161" t="s">
        <v>673</v>
      </c>
      <c r="E299" s="284" t="s">
        <v>365</v>
      </c>
      <c r="F299" s="284"/>
      <c r="G299" s="162" t="s">
        <v>66</v>
      </c>
      <c r="H299" s="163">
        <v>1</v>
      </c>
      <c r="I299" s="164">
        <v>63.77</v>
      </c>
      <c r="J299" s="165">
        <v>63.77</v>
      </c>
    </row>
    <row r="300" spans="1:10" ht="39" customHeight="1" x14ac:dyDescent="0.25">
      <c r="A300" s="159" t="s">
        <v>362</v>
      </c>
      <c r="B300" s="160" t="s">
        <v>674</v>
      </c>
      <c r="C300" s="161" t="s">
        <v>33</v>
      </c>
      <c r="D300" s="161" t="s">
        <v>675</v>
      </c>
      <c r="E300" s="284" t="s">
        <v>365</v>
      </c>
      <c r="F300" s="284"/>
      <c r="G300" s="162" t="s">
        <v>66</v>
      </c>
      <c r="H300" s="163">
        <v>3</v>
      </c>
      <c r="I300" s="164">
        <v>1.9</v>
      </c>
      <c r="J300" s="165">
        <v>5.7</v>
      </c>
    </row>
    <row r="301" spans="1:10" x14ac:dyDescent="0.25">
      <c r="A301" s="166"/>
      <c r="B301" s="167"/>
      <c r="C301" s="167"/>
      <c r="D301" s="167"/>
      <c r="E301" s="167" t="s">
        <v>375</v>
      </c>
      <c r="F301" s="168">
        <v>15.23</v>
      </c>
      <c r="G301" s="167" t="s">
        <v>376</v>
      </c>
      <c r="H301" s="168">
        <v>0</v>
      </c>
      <c r="I301" s="167" t="s">
        <v>377</v>
      </c>
      <c r="J301" s="169">
        <v>15.23</v>
      </c>
    </row>
    <row r="302" spans="1:10" ht="14.4" thickBot="1" x14ac:dyDescent="0.3">
      <c r="A302" s="166"/>
      <c r="B302" s="167"/>
      <c r="C302" s="167"/>
      <c r="D302" s="167"/>
      <c r="E302" s="167" t="s">
        <v>378</v>
      </c>
      <c r="F302" s="168">
        <v>22.52</v>
      </c>
      <c r="G302" s="167"/>
      <c r="H302" s="282" t="s">
        <v>379</v>
      </c>
      <c r="I302" s="282"/>
      <c r="J302" s="169">
        <v>111.98</v>
      </c>
    </row>
    <row r="303" spans="1:10" ht="0.9" customHeight="1" thickTop="1" x14ac:dyDescent="0.25">
      <c r="A303" s="170"/>
      <c r="B303" s="171"/>
      <c r="C303" s="171"/>
      <c r="D303" s="171"/>
      <c r="E303" s="171"/>
      <c r="F303" s="171"/>
      <c r="G303" s="171"/>
      <c r="H303" s="171"/>
      <c r="I303" s="171"/>
      <c r="J303" s="172"/>
    </row>
    <row r="304" spans="1:10" ht="18" customHeight="1" x14ac:dyDescent="0.25">
      <c r="A304" s="33" t="s">
        <v>140</v>
      </c>
      <c r="B304" s="34" t="s">
        <v>23</v>
      </c>
      <c r="C304" s="35" t="s">
        <v>24</v>
      </c>
      <c r="D304" s="35" t="s">
        <v>8</v>
      </c>
      <c r="E304" s="285" t="s">
        <v>356</v>
      </c>
      <c r="F304" s="285"/>
      <c r="G304" s="36" t="s">
        <v>25</v>
      </c>
      <c r="H304" s="34" t="s">
        <v>26</v>
      </c>
      <c r="I304" s="34" t="s">
        <v>27</v>
      </c>
      <c r="J304" s="37" t="s">
        <v>9</v>
      </c>
    </row>
    <row r="305" spans="1:10" ht="26.1" customHeight="1" x14ac:dyDescent="0.25">
      <c r="A305" s="44" t="s">
        <v>357</v>
      </c>
      <c r="B305" s="47" t="s">
        <v>141</v>
      </c>
      <c r="C305" s="45" t="s">
        <v>64</v>
      </c>
      <c r="D305" s="45" t="s">
        <v>142</v>
      </c>
      <c r="E305" s="286" t="s">
        <v>667</v>
      </c>
      <c r="F305" s="286"/>
      <c r="G305" s="46" t="s">
        <v>66</v>
      </c>
      <c r="H305" s="150">
        <v>1</v>
      </c>
      <c r="I305" s="48">
        <v>951.78</v>
      </c>
      <c r="J305" s="151">
        <v>951.78</v>
      </c>
    </row>
    <row r="306" spans="1:10" ht="26.1" customHeight="1" x14ac:dyDescent="0.25">
      <c r="A306" s="152" t="s">
        <v>359</v>
      </c>
      <c r="B306" s="153" t="s">
        <v>448</v>
      </c>
      <c r="C306" s="154" t="s">
        <v>33</v>
      </c>
      <c r="D306" s="154" t="s">
        <v>449</v>
      </c>
      <c r="E306" s="283" t="s">
        <v>358</v>
      </c>
      <c r="F306" s="283"/>
      <c r="G306" s="155" t="s">
        <v>40</v>
      </c>
      <c r="H306" s="156">
        <v>0.263374</v>
      </c>
      <c r="I306" s="157">
        <v>22.69</v>
      </c>
      <c r="J306" s="158">
        <v>5.97</v>
      </c>
    </row>
    <row r="307" spans="1:10" ht="24" customHeight="1" x14ac:dyDescent="0.25">
      <c r="A307" s="152" t="s">
        <v>359</v>
      </c>
      <c r="B307" s="153" t="s">
        <v>446</v>
      </c>
      <c r="C307" s="154" t="s">
        <v>33</v>
      </c>
      <c r="D307" s="154" t="s">
        <v>447</v>
      </c>
      <c r="E307" s="283" t="s">
        <v>358</v>
      </c>
      <c r="F307" s="283"/>
      <c r="G307" s="155" t="s">
        <v>40</v>
      </c>
      <c r="H307" s="156">
        <v>0.263374</v>
      </c>
      <c r="I307" s="157">
        <v>29.75</v>
      </c>
      <c r="J307" s="158">
        <v>7.83</v>
      </c>
    </row>
    <row r="308" spans="1:10" ht="26.1" customHeight="1" x14ac:dyDescent="0.25">
      <c r="A308" s="159" t="s">
        <v>362</v>
      </c>
      <c r="B308" s="160" t="s">
        <v>676</v>
      </c>
      <c r="C308" s="161" t="s">
        <v>33</v>
      </c>
      <c r="D308" s="161" t="s">
        <v>677</v>
      </c>
      <c r="E308" s="284" t="s">
        <v>365</v>
      </c>
      <c r="F308" s="284"/>
      <c r="G308" s="162" t="s">
        <v>66</v>
      </c>
      <c r="H308" s="163">
        <v>1</v>
      </c>
      <c r="I308" s="164">
        <v>932.28</v>
      </c>
      <c r="J308" s="165">
        <v>932.28</v>
      </c>
    </row>
    <row r="309" spans="1:10" ht="39" customHeight="1" x14ac:dyDescent="0.25">
      <c r="A309" s="159" t="s">
        <v>362</v>
      </c>
      <c r="B309" s="160" t="s">
        <v>674</v>
      </c>
      <c r="C309" s="161" t="s">
        <v>33</v>
      </c>
      <c r="D309" s="161" t="s">
        <v>675</v>
      </c>
      <c r="E309" s="284" t="s">
        <v>365</v>
      </c>
      <c r="F309" s="284"/>
      <c r="G309" s="162" t="s">
        <v>66</v>
      </c>
      <c r="H309" s="163">
        <v>3</v>
      </c>
      <c r="I309" s="164">
        <v>1.9</v>
      </c>
      <c r="J309" s="165">
        <v>5.7</v>
      </c>
    </row>
    <row r="310" spans="1:10" x14ac:dyDescent="0.25">
      <c r="A310" s="166"/>
      <c r="B310" s="167"/>
      <c r="C310" s="167"/>
      <c r="D310" s="167"/>
      <c r="E310" s="167" t="s">
        <v>375</v>
      </c>
      <c r="F310" s="168">
        <v>10.5</v>
      </c>
      <c r="G310" s="167" t="s">
        <v>376</v>
      </c>
      <c r="H310" s="168">
        <v>0</v>
      </c>
      <c r="I310" s="167" t="s">
        <v>377</v>
      </c>
      <c r="J310" s="169">
        <v>10.5</v>
      </c>
    </row>
    <row r="311" spans="1:10" x14ac:dyDescent="0.25">
      <c r="A311" s="166"/>
      <c r="B311" s="167"/>
      <c r="C311" s="167"/>
      <c r="D311" s="167"/>
      <c r="E311" s="167" t="s">
        <v>378</v>
      </c>
      <c r="F311" s="168">
        <v>239.65</v>
      </c>
      <c r="G311" s="167"/>
      <c r="H311" s="282" t="s">
        <v>379</v>
      </c>
      <c r="I311" s="282"/>
      <c r="J311" s="169">
        <v>1191.43</v>
      </c>
    </row>
    <row r="312" spans="1:10" x14ac:dyDescent="0.25">
      <c r="A312" s="290" t="s">
        <v>453</v>
      </c>
      <c r="B312" s="263"/>
      <c r="C312" s="263"/>
      <c r="D312" s="263"/>
      <c r="E312" s="263"/>
      <c r="F312" s="263"/>
      <c r="G312" s="263"/>
      <c r="H312" s="263"/>
      <c r="I312" s="263"/>
      <c r="J312" s="291"/>
    </row>
    <row r="313" spans="1:10" ht="14.4" thickBot="1" x14ac:dyDescent="0.3">
      <c r="A313" s="273" t="s">
        <v>678</v>
      </c>
      <c r="B313" s="274"/>
      <c r="C313" s="274"/>
      <c r="D313" s="274"/>
      <c r="E313" s="274"/>
      <c r="F313" s="274"/>
      <c r="G313" s="274"/>
      <c r="H313" s="274"/>
      <c r="I313" s="274"/>
      <c r="J313" s="275"/>
    </row>
    <row r="314" spans="1:10" ht="0.9" customHeight="1" thickTop="1" x14ac:dyDescent="0.25">
      <c r="A314" s="170"/>
      <c r="B314" s="171"/>
      <c r="C314" s="171"/>
      <c r="D314" s="171"/>
      <c r="E314" s="171"/>
      <c r="F314" s="171"/>
      <c r="G314" s="171"/>
      <c r="H314" s="171"/>
      <c r="I314" s="171"/>
      <c r="J314" s="172"/>
    </row>
    <row r="315" spans="1:10" ht="18" customHeight="1" x14ac:dyDescent="0.25">
      <c r="A315" s="33" t="s">
        <v>143</v>
      </c>
      <c r="B315" s="34" t="s">
        <v>23</v>
      </c>
      <c r="C315" s="35" t="s">
        <v>24</v>
      </c>
      <c r="D315" s="35" t="s">
        <v>8</v>
      </c>
      <c r="E315" s="285" t="s">
        <v>356</v>
      </c>
      <c r="F315" s="285"/>
      <c r="G315" s="36" t="s">
        <v>25</v>
      </c>
      <c r="H315" s="34" t="s">
        <v>26</v>
      </c>
      <c r="I315" s="34" t="s">
        <v>27</v>
      </c>
      <c r="J315" s="37" t="s">
        <v>9</v>
      </c>
    </row>
    <row r="316" spans="1:10" ht="26.1" customHeight="1" x14ac:dyDescent="0.25">
      <c r="A316" s="44" t="s">
        <v>357</v>
      </c>
      <c r="B316" s="47" t="s">
        <v>144</v>
      </c>
      <c r="C316" s="45" t="s">
        <v>33</v>
      </c>
      <c r="D316" s="45" t="s">
        <v>145</v>
      </c>
      <c r="E316" s="286" t="s">
        <v>456</v>
      </c>
      <c r="F316" s="286"/>
      <c r="G316" s="46" t="s">
        <v>66</v>
      </c>
      <c r="H316" s="150">
        <v>1</v>
      </c>
      <c r="I316" s="48">
        <v>33.33</v>
      </c>
      <c r="J316" s="151">
        <v>33.33</v>
      </c>
    </row>
    <row r="317" spans="1:10" ht="26.1" customHeight="1" x14ac:dyDescent="0.25">
      <c r="A317" s="152" t="s">
        <v>359</v>
      </c>
      <c r="B317" s="153" t="s">
        <v>448</v>
      </c>
      <c r="C317" s="154" t="s">
        <v>33</v>
      </c>
      <c r="D317" s="154" t="s">
        <v>449</v>
      </c>
      <c r="E317" s="283" t="s">
        <v>358</v>
      </c>
      <c r="F317" s="283"/>
      <c r="G317" s="155" t="s">
        <v>40</v>
      </c>
      <c r="H317" s="156">
        <v>1.46E-2</v>
      </c>
      <c r="I317" s="157">
        <v>22.69</v>
      </c>
      <c r="J317" s="158">
        <v>0.33</v>
      </c>
    </row>
    <row r="318" spans="1:10" ht="24" customHeight="1" x14ac:dyDescent="0.25">
      <c r="A318" s="152" t="s">
        <v>359</v>
      </c>
      <c r="B318" s="153" t="s">
        <v>446</v>
      </c>
      <c r="C318" s="154" t="s">
        <v>33</v>
      </c>
      <c r="D318" s="154" t="s">
        <v>447</v>
      </c>
      <c r="E318" s="283" t="s">
        <v>358</v>
      </c>
      <c r="F318" s="283"/>
      <c r="G318" s="155" t="s">
        <v>40</v>
      </c>
      <c r="H318" s="156">
        <v>1.46E-2</v>
      </c>
      <c r="I318" s="157">
        <v>29.75</v>
      </c>
      <c r="J318" s="158">
        <v>0.43</v>
      </c>
    </row>
    <row r="319" spans="1:10" ht="26.1" customHeight="1" x14ac:dyDescent="0.25">
      <c r="A319" s="159" t="s">
        <v>362</v>
      </c>
      <c r="B319" s="160" t="s">
        <v>679</v>
      </c>
      <c r="C319" s="161" t="s">
        <v>33</v>
      </c>
      <c r="D319" s="161" t="s">
        <v>680</v>
      </c>
      <c r="E319" s="284" t="s">
        <v>365</v>
      </c>
      <c r="F319" s="284"/>
      <c r="G319" s="162" t="s">
        <v>66</v>
      </c>
      <c r="H319" s="163">
        <v>1</v>
      </c>
      <c r="I319" s="164">
        <v>32.479999999999997</v>
      </c>
      <c r="J319" s="165">
        <v>32.479999999999997</v>
      </c>
    </row>
    <row r="320" spans="1:10" ht="26.1" customHeight="1" x14ac:dyDescent="0.25">
      <c r="A320" s="159" t="s">
        <v>362</v>
      </c>
      <c r="B320" s="160" t="s">
        <v>626</v>
      </c>
      <c r="C320" s="161" t="s">
        <v>33</v>
      </c>
      <c r="D320" s="161" t="s">
        <v>627</v>
      </c>
      <c r="E320" s="284" t="s">
        <v>365</v>
      </c>
      <c r="F320" s="284"/>
      <c r="G320" s="162" t="s">
        <v>66</v>
      </c>
      <c r="H320" s="163">
        <v>2.1000000000000001E-2</v>
      </c>
      <c r="I320" s="164">
        <v>4.62</v>
      </c>
      <c r="J320" s="165">
        <v>0.09</v>
      </c>
    </row>
    <row r="321" spans="1:10" x14ac:dyDescent="0.25">
      <c r="A321" s="166"/>
      <c r="B321" s="167"/>
      <c r="C321" s="167"/>
      <c r="D321" s="167"/>
      <c r="E321" s="167" t="s">
        <v>375</v>
      </c>
      <c r="F321" s="168">
        <v>0.57999999999999996</v>
      </c>
      <c r="G321" s="167" t="s">
        <v>376</v>
      </c>
      <c r="H321" s="168">
        <v>0</v>
      </c>
      <c r="I321" s="167" t="s">
        <v>377</v>
      </c>
      <c r="J321" s="169">
        <v>0.57999999999999996</v>
      </c>
    </row>
    <row r="322" spans="1:10" ht="14.4" thickBot="1" x14ac:dyDescent="0.3">
      <c r="A322" s="166"/>
      <c r="B322" s="167"/>
      <c r="C322" s="167"/>
      <c r="D322" s="167"/>
      <c r="E322" s="167" t="s">
        <v>378</v>
      </c>
      <c r="F322" s="168">
        <v>8.39</v>
      </c>
      <c r="G322" s="167"/>
      <c r="H322" s="282" t="s">
        <v>379</v>
      </c>
      <c r="I322" s="282"/>
      <c r="J322" s="169">
        <v>41.72</v>
      </c>
    </row>
    <row r="323" spans="1:10" ht="0.9" customHeight="1" thickTop="1" x14ac:dyDescent="0.25">
      <c r="A323" s="170"/>
      <c r="B323" s="171"/>
      <c r="C323" s="171"/>
      <c r="D323" s="171"/>
      <c r="E323" s="171"/>
      <c r="F323" s="171"/>
      <c r="G323" s="171"/>
      <c r="H323" s="171"/>
      <c r="I323" s="171"/>
      <c r="J323" s="172"/>
    </row>
    <row r="324" spans="1:10" ht="18" customHeight="1" x14ac:dyDescent="0.25">
      <c r="A324" s="33" t="s">
        <v>146</v>
      </c>
      <c r="B324" s="34" t="s">
        <v>23</v>
      </c>
      <c r="C324" s="35" t="s">
        <v>24</v>
      </c>
      <c r="D324" s="35" t="s">
        <v>8</v>
      </c>
      <c r="E324" s="285" t="s">
        <v>356</v>
      </c>
      <c r="F324" s="285"/>
      <c r="G324" s="36" t="s">
        <v>25</v>
      </c>
      <c r="H324" s="34" t="s">
        <v>26</v>
      </c>
      <c r="I324" s="34" t="s">
        <v>27</v>
      </c>
      <c r="J324" s="37" t="s">
        <v>9</v>
      </c>
    </row>
    <row r="325" spans="1:10" ht="39" customHeight="1" x14ac:dyDescent="0.25">
      <c r="A325" s="44" t="s">
        <v>357</v>
      </c>
      <c r="B325" s="47" t="s">
        <v>147</v>
      </c>
      <c r="C325" s="45" t="s">
        <v>64</v>
      </c>
      <c r="D325" s="45" t="s">
        <v>148</v>
      </c>
      <c r="E325" s="286" t="s">
        <v>612</v>
      </c>
      <c r="F325" s="286"/>
      <c r="G325" s="46" t="s">
        <v>66</v>
      </c>
      <c r="H325" s="150">
        <v>1</v>
      </c>
      <c r="I325" s="48">
        <v>19.54</v>
      </c>
      <c r="J325" s="151">
        <v>19.54</v>
      </c>
    </row>
    <row r="326" spans="1:10" ht="26.1" customHeight="1" x14ac:dyDescent="0.25">
      <c r="A326" s="152" t="s">
        <v>359</v>
      </c>
      <c r="B326" s="153" t="s">
        <v>448</v>
      </c>
      <c r="C326" s="154" t="s">
        <v>33</v>
      </c>
      <c r="D326" s="154" t="s">
        <v>449</v>
      </c>
      <c r="E326" s="283" t="s">
        <v>358</v>
      </c>
      <c r="F326" s="283"/>
      <c r="G326" s="155" t="s">
        <v>40</v>
      </c>
      <c r="H326" s="156">
        <v>1.6799999999999999E-2</v>
      </c>
      <c r="I326" s="157">
        <v>22.69</v>
      </c>
      <c r="J326" s="158">
        <v>0.38</v>
      </c>
    </row>
    <row r="327" spans="1:10" ht="24" customHeight="1" x14ac:dyDescent="0.25">
      <c r="A327" s="152" t="s">
        <v>359</v>
      </c>
      <c r="B327" s="153" t="s">
        <v>446</v>
      </c>
      <c r="C327" s="154" t="s">
        <v>33</v>
      </c>
      <c r="D327" s="154" t="s">
        <v>447</v>
      </c>
      <c r="E327" s="283" t="s">
        <v>358</v>
      </c>
      <c r="F327" s="283"/>
      <c r="G327" s="155" t="s">
        <v>40</v>
      </c>
      <c r="H327" s="156">
        <v>1.6799999999999999E-2</v>
      </c>
      <c r="I327" s="157">
        <v>29.75</v>
      </c>
      <c r="J327" s="158">
        <v>0.49</v>
      </c>
    </row>
    <row r="328" spans="1:10" ht="26.1" customHeight="1" x14ac:dyDescent="0.25">
      <c r="A328" s="159" t="s">
        <v>362</v>
      </c>
      <c r="B328" s="160" t="s">
        <v>626</v>
      </c>
      <c r="C328" s="161" t="s">
        <v>33</v>
      </c>
      <c r="D328" s="161" t="s">
        <v>627</v>
      </c>
      <c r="E328" s="284" t="s">
        <v>365</v>
      </c>
      <c r="F328" s="284"/>
      <c r="G328" s="162" t="s">
        <v>66</v>
      </c>
      <c r="H328" s="163">
        <v>2.1000000000000001E-2</v>
      </c>
      <c r="I328" s="164">
        <v>4.62</v>
      </c>
      <c r="J328" s="165">
        <v>0.09</v>
      </c>
    </row>
    <row r="329" spans="1:10" ht="24" customHeight="1" x14ac:dyDescent="0.25">
      <c r="A329" s="159" t="s">
        <v>362</v>
      </c>
      <c r="B329" s="160" t="s">
        <v>681</v>
      </c>
      <c r="C329" s="161" t="s">
        <v>33</v>
      </c>
      <c r="D329" s="161" t="s">
        <v>682</v>
      </c>
      <c r="E329" s="284" t="s">
        <v>365</v>
      </c>
      <c r="F329" s="284"/>
      <c r="G329" s="162" t="s">
        <v>66</v>
      </c>
      <c r="H329" s="163">
        <v>1</v>
      </c>
      <c r="I329" s="164">
        <v>18.579999999999998</v>
      </c>
      <c r="J329" s="165">
        <v>18.579999999999998</v>
      </c>
    </row>
    <row r="330" spans="1:10" x14ac:dyDescent="0.25">
      <c r="A330" s="166"/>
      <c r="B330" s="167"/>
      <c r="C330" s="167"/>
      <c r="D330" s="167"/>
      <c r="E330" s="167" t="s">
        <v>375</v>
      </c>
      <c r="F330" s="168">
        <v>0.66</v>
      </c>
      <c r="G330" s="167" t="s">
        <v>376</v>
      </c>
      <c r="H330" s="168">
        <v>0</v>
      </c>
      <c r="I330" s="167" t="s">
        <v>377</v>
      </c>
      <c r="J330" s="169">
        <v>0.66</v>
      </c>
    </row>
    <row r="331" spans="1:10" x14ac:dyDescent="0.25">
      <c r="A331" s="166"/>
      <c r="B331" s="167"/>
      <c r="C331" s="167"/>
      <c r="D331" s="167"/>
      <c r="E331" s="167" t="s">
        <v>378</v>
      </c>
      <c r="F331" s="168">
        <v>4.92</v>
      </c>
      <c r="G331" s="167"/>
      <c r="H331" s="282" t="s">
        <v>379</v>
      </c>
      <c r="I331" s="282"/>
      <c r="J331" s="169">
        <v>24.46</v>
      </c>
    </row>
    <row r="332" spans="1:10" x14ac:dyDescent="0.25">
      <c r="A332" s="290" t="s">
        <v>453</v>
      </c>
      <c r="B332" s="263"/>
      <c r="C332" s="263"/>
      <c r="D332" s="263"/>
      <c r="E332" s="263"/>
      <c r="F332" s="263"/>
      <c r="G332" s="263"/>
      <c r="H332" s="263"/>
      <c r="I332" s="263"/>
      <c r="J332" s="291"/>
    </row>
    <row r="333" spans="1:10" ht="14.4" thickBot="1" x14ac:dyDescent="0.3">
      <c r="A333" s="273" t="s">
        <v>683</v>
      </c>
      <c r="B333" s="274"/>
      <c r="C333" s="274"/>
      <c r="D333" s="274"/>
      <c r="E333" s="274"/>
      <c r="F333" s="274"/>
      <c r="G333" s="274"/>
      <c r="H333" s="274"/>
      <c r="I333" s="274"/>
      <c r="J333" s="275"/>
    </row>
    <row r="334" spans="1:10" ht="0.9" customHeight="1" thickTop="1" x14ac:dyDescent="0.25">
      <c r="A334" s="170"/>
      <c r="B334" s="171"/>
      <c r="C334" s="171"/>
      <c r="D334" s="171"/>
      <c r="E334" s="171"/>
      <c r="F334" s="171"/>
      <c r="G334" s="171"/>
      <c r="H334" s="171"/>
      <c r="I334" s="171"/>
      <c r="J334" s="172"/>
    </row>
    <row r="335" spans="1:10" ht="18" customHeight="1" x14ac:dyDescent="0.25">
      <c r="A335" s="33" t="s">
        <v>149</v>
      </c>
      <c r="B335" s="34" t="s">
        <v>23</v>
      </c>
      <c r="C335" s="35" t="s">
        <v>24</v>
      </c>
      <c r="D335" s="35" t="s">
        <v>8</v>
      </c>
      <c r="E335" s="285" t="s">
        <v>356</v>
      </c>
      <c r="F335" s="285"/>
      <c r="G335" s="36" t="s">
        <v>25</v>
      </c>
      <c r="H335" s="34" t="s">
        <v>26</v>
      </c>
      <c r="I335" s="34" t="s">
        <v>27</v>
      </c>
      <c r="J335" s="37" t="s">
        <v>9</v>
      </c>
    </row>
    <row r="336" spans="1:10" ht="39" customHeight="1" x14ac:dyDescent="0.25">
      <c r="A336" s="44" t="s">
        <v>357</v>
      </c>
      <c r="B336" s="47" t="s">
        <v>150</v>
      </c>
      <c r="C336" s="45" t="s">
        <v>33</v>
      </c>
      <c r="D336" s="45" t="s">
        <v>151</v>
      </c>
      <c r="E336" s="286" t="s">
        <v>684</v>
      </c>
      <c r="F336" s="286"/>
      <c r="G336" s="46" t="s">
        <v>66</v>
      </c>
      <c r="H336" s="150">
        <v>1</v>
      </c>
      <c r="I336" s="48">
        <v>201.64</v>
      </c>
      <c r="J336" s="151">
        <v>201.64</v>
      </c>
    </row>
    <row r="337" spans="1:10" ht="24" customHeight="1" x14ac:dyDescent="0.25">
      <c r="A337" s="152" t="s">
        <v>359</v>
      </c>
      <c r="B337" s="153" t="s">
        <v>685</v>
      </c>
      <c r="C337" s="154" t="s">
        <v>33</v>
      </c>
      <c r="D337" s="154" t="s">
        <v>686</v>
      </c>
      <c r="E337" s="283" t="s">
        <v>358</v>
      </c>
      <c r="F337" s="283"/>
      <c r="G337" s="155" t="s">
        <v>40</v>
      </c>
      <c r="H337" s="156">
        <v>1.3764000000000001</v>
      </c>
      <c r="I337" s="157">
        <v>27.11</v>
      </c>
      <c r="J337" s="158">
        <v>37.31</v>
      </c>
    </row>
    <row r="338" spans="1:10" ht="39" customHeight="1" x14ac:dyDescent="0.25">
      <c r="A338" s="152" t="s">
        <v>359</v>
      </c>
      <c r="B338" s="153" t="s">
        <v>687</v>
      </c>
      <c r="C338" s="154" t="s">
        <v>33</v>
      </c>
      <c r="D338" s="154" t="s">
        <v>688</v>
      </c>
      <c r="E338" s="283" t="s">
        <v>689</v>
      </c>
      <c r="F338" s="283"/>
      <c r="G338" s="155" t="s">
        <v>208</v>
      </c>
      <c r="H338" s="156">
        <v>4.9000000000000002E-2</v>
      </c>
      <c r="I338" s="157">
        <v>279.02999999999997</v>
      </c>
      <c r="J338" s="158">
        <v>13.67</v>
      </c>
    </row>
    <row r="339" spans="1:10" ht="39" customHeight="1" x14ac:dyDescent="0.25">
      <c r="A339" s="152" t="s">
        <v>359</v>
      </c>
      <c r="B339" s="153" t="s">
        <v>690</v>
      </c>
      <c r="C339" s="154" t="s">
        <v>33</v>
      </c>
      <c r="D339" s="154" t="s">
        <v>691</v>
      </c>
      <c r="E339" s="283" t="s">
        <v>692</v>
      </c>
      <c r="F339" s="283"/>
      <c r="G339" s="155" t="s">
        <v>208</v>
      </c>
      <c r="H339" s="156">
        <v>2.52E-2</v>
      </c>
      <c r="I339" s="157">
        <v>2922.87</v>
      </c>
      <c r="J339" s="158">
        <v>73.650000000000006</v>
      </c>
    </row>
    <row r="340" spans="1:10" ht="39" customHeight="1" x14ac:dyDescent="0.25">
      <c r="A340" s="152" t="s">
        <v>359</v>
      </c>
      <c r="B340" s="153" t="s">
        <v>693</v>
      </c>
      <c r="C340" s="154" t="s">
        <v>33</v>
      </c>
      <c r="D340" s="154" t="s">
        <v>694</v>
      </c>
      <c r="E340" s="283" t="s">
        <v>695</v>
      </c>
      <c r="F340" s="283"/>
      <c r="G340" s="155" t="s">
        <v>208</v>
      </c>
      <c r="H340" s="156">
        <v>6.4000000000000003E-3</v>
      </c>
      <c r="I340" s="157">
        <v>501.45</v>
      </c>
      <c r="J340" s="158">
        <v>3.2</v>
      </c>
    </row>
    <row r="341" spans="1:10" ht="24" customHeight="1" x14ac:dyDescent="0.25">
      <c r="A341" s="152" t="s">
        <v>359</v>
      </c>
      <c r="B341" s="153" t="s">
        <v>397</v>
      </c>
      <c r="C341" s="154" t="s">
        <v>33</v>
      </c>
      <c r="D341" s="154" t="s">
        <v>398</v>
      </c>
      <c r="E341" s="283" t="s">
        <v>358</v>
      </c>
      <c r="F341" s="283"/>
      <c r="G341" s="155" t="s">
        <v>40</v>
      </c>
      <c r="H341" s="156">
        <v>1.0813999999999999</v>
      </c>
      <c r="I341" s="157">
        <v>21.72</v>
      </c>
      <c r="J341" s="158">
        <v>23.48</v>
      </c>
    </row>
    <row r="342" spans="1:10" ht="39" customHeight="1" x14ac:dyDescent="0.25">
      <c r="A342" s="152" t="s">
        <v>359</v>
      </c>
      <c r="B342" s="153" t="s">
        <v>696</v>
      </c>
      <c r="C342" s="154" t="s">
        <v>33</v>
      </c>
      <c r="D342" s="154" t="s">
        <v>697</v>
      </c>
      <c r="E342" s="283" t="s">
        <v>695</v>
      </c>
      <c r="F342" s="283"/>
      <c r="G342" s="155" t="s">
        <v>208</v>
      </c>
      <c r="H342" s="156">
        <v>2.6100000000000002E-2</v>
      </c>
      <c r="I342" s="157">
        <v>740.6</v>
      </c>
      <c r="J342" s="158">
        <v>19.32</v>
      </c>
    </row>
    <row r="343" spans="1:10" ht="26.1" customHeight="1" x14ac:dyDescent="0.25">
      <c r="A343" s="159" t="s">
        <v>362</v>
      </c>
      <c r="B343" s="160" t="s">
        <v>698</v>
      </c>
      <c r="C343" s="161" t="s">
        <v>33</v>
      </c>
      <c r="D343" s="161" t="s">
        <v>699</v>
      </c>
      <c r="E343" s="284" t="s">
        <v>365</v>
      </c>
      <c r="F343" s="284"/>
      <c r="G343" s="162" t="s">
        <v>66</v>
      </c>
      <c r="H343" s="163">
        <v>10.036099999999999</v>
      </c>
      <c r="I343" s="164">
        <v>3.09</v>
      </c>
      <c r="J343" s="165">
        <v>31.01</v>
      </c>
    </row>
    <row r="344" spans="1:10" x14ac:dyDescent="0.25">
      <c r="A344" s="166"/>
      <c r="B344" s="167"/>
      <c r="C344" s="167"/>
      <c r="D344" s="167"/>
      <c r="E344" s="167" t="s">
        <v>375</v>
      </c>
      <c r="F344" s="168">
        <v>91.71</v>
      </c>
      <c r="G344" s="167" t="s">
        <v>376</v>
      </c>
      <c r="H344" s="168">
        <v>0</v>
      </c>
      <c r="I344" s="167" t="s">
        <v>377</v>
      </c>
      <c r="J344" s="169">
        <v>91.71</v>
      </c>
    </row>
    <row r="345" spans="1:10" ht="14.4" thickBot="1" x14ac:dyDescent="0.3">
      <c r="A345" s="166"/>
      <c r="B345" s="167"/>
      <c r="C345" s="167"/>
      <c r="D345" s="167"/>
      <c r="E345" s="167" t="s">
        <v>378</v>
      </c>
      <c r="F345" s="168">
        <v>50.77</v>
      </c>
      <c r="G345" s="167"/>
      <c r="H345" s="282" t="s">
        <v>379</v>
      </c>
      <c r="I345" s="282"/>
      <c r="J345" s="169">
        <v>252.41</v>
      </c>
    </row>
    <row r="346" spans="1:10" ht="0.9" customHeight="1" thickTop="1" x14ac:dyDescent="0.25">
      <c r="A346" s="170"/>
      <c r="B346" s="171"/>
      <c r="C346" s="171"/>
      <c r="D346" s="171"/>
      <c r="E346" s="171"/>
      <c r="F346" s="171"/>
      <c r="G346" s="171"/>
      <c r="H346" s="171"/>
      <c r="I346" s="171"/>
      <c r="J346" s="172"/>
    </row>
    <row r="347" spans="1:10" ht="18" customHeight="1" x14ac:dyDescent="0.25">
      <c r="A347" s="33" t="s">
        <v>152</v>
      </c>
      <c r="B347" s="34" t="s">
        <v>23</v>
      </c>
      <c r="C347" s="35" t="s">
        <v>24</v>
      </c>
      <c r="D347" s="35" t="s">
        <v>8</v>
      </c>
      <c r="E347" s="285" t="s">
        <v>356</v>
      </c>
      <c r="F347" s="285"/>
      <c r="G347" s="36" t="s">
        <v>25</v>
      </c>
      <c r="H347" s="34" t="s">
        <v>26</v>
      </c>
      <c r="I347" s="34" t="s">
        <v>27</v>
      </c>
      <c r="J347" s="37" t="s">
        <v>9</v>
      </c>
    </row>
    <row r="348" spans="1:10" ht="26.1" customHeight="1" x14ac:dyDescent="0.25">
      <c r="A348" s="44" t="s">
        <v>357</v>
      </c>
      <c r="B348" s="47" t="s">
        <v>153</v>
      </c>
      <c r="C348" s="45" t="s">
        <v>33</v>
      </c>
      <c r="D348" s="45" t="s">
        <v>154</v>
      </c>
      <c r="E348" s="286" t="s">
        <v>700</v>
      </c>
      <c r="F348" s="286"/>
      <c r="G348" s="46" t="s">
        <v>66</v>
      </c>
      <c r="H348" s="150">
        <v>1</v>
      </c>
      <c r="I348" s="48">
        <v>67.5</v>
      </c>
      <c r="J348" s="151">
        <v>67.5</v>
      </c>
    </row>
    <row r="349" spans="1:10" ht="24" customHeight="1" x14ac:dyDescent="0.25">
      <c r="A349" s="152" t="s">
        <v>359</v>
      </c>
      <c r="B349" s="153" t="s">
        <v>446</v>
      </c>
      <c r="C349" s="154" t="s">
        <v>33</v>
      </c>
      <c r="D349" s="154" t="s">
        <v>447</v>
      </c>
      <c r="E349" s="283" t="s">
        <v>358</v>
      </c>
      <c r="F349" s="283"/>
      <c r="G349" s="155" t="s">
        <v>40</v>
      </c>
      <c r="H349" s="156">
        <v>0.37340000000000001</v>
      </c>
      <c r="I349" s="157">
        <v>29.75</v>
      </c>
      <c r="J349" s="158">
        <v>11.1</v>
      </c>
    </row>
    <row r="350" spans="1:10" ht="26.1" customHeight="1" x14ac:dyDescent="0.25">
      <c r="A350" s="152" t="s">
        <v>359</v>
      </c>
      <c r="B350" s="153" t="s">
        <v>448</v>
      </c>
      <c r="C350" s="154" t="s">
        <v>33</v>
      </c>
      <c r="D350" s="154" t="s">
        <v>449</v>
      </c>
      <c r="E350" s="283" t="s">
        <v>358</v>
      </c>
      <c r="F350" s="283"/>
      <c r="G350" s="155" t="s">
        <v>40</v>
      </c>
      <c r="H350" s="156">
        <v>4.1484699999999999E-2</v>
      </c>
      <c r="I350" s="157">
        <v>22.69</v>
      </c>
      <c r="J350" s="158">
        <v>0.94</v>
      </c>
    </row>
    <row r="351" spans="1:10" ht="39" customHeight="1" x14ac:dyDescent="0.25">
      <c r="A351" s="159" t="s">
        <v>362</v>
      </c>
      <c r="B351" s="160" t="s">
        <v>701</v>
      </c>
      <c r="C351" s="161" t="s">
        <v>33</v>
      </c>
      <c r="D351" s="161" t="s">
        <v>702</v>
      </c>
      <c r="E351" s="284" t="s">
        <v>365</v>
      </c>
      <c r="F351" s="284"/>
      <c r="G351" s="162" t="s">
        <v>66</v>
      </c>
      <c r="H351" s="163">
        <v>1</v>
      </c>
      <c r="I351" s="164">
        <v>51.36</v>
      </c>
      <c r="J351" s="165">
        <v>51.36</v>
      </c>
    </row>
    <row r="352" spans="1:10" ht="24" customHeight="1" x14ac:dyDescent="0.25">
      <c r="A352" s="159" t="s">
        <v>362</v>
      </c>
      <c r="B352" s="160" t="s">
        <v>703</v>
      </c>
      <c r="C352" s="161" t="s">
        <v>33</v>
      </c>
      <c r="D352" s="161" t="s">
        <v>704</v>
      </c>
      <c r="E352" s="284" t="s">
        <v>365</v>
      </c>
      <c r="F352" s="284"/>
      <c r="G352" s="162" t="s">
        <v>82</v>
      </c>
      <c r="H352" s="163">
        <v>0.16639999999999999</v>
      </c>
      <c r="I352" s="164">
        <v>3.4</v>
      </c>
      <c r="J352" s="165">
        <v>0.56000000000000005</v>
      </c>
    </row>
    <row r="353" spans="1:10" ht="39" customHeight="1" x14ac:dyDescent="0.25">
      <c r="A353" s="159" t="s">
        <v>362</v>
      </c>
      <c r="B353" s="160" t="s">
        <v>705</v>
      </c>
      <c r="C353" s="161" t="s">
        <v>33</v>
      </c>
      <c r="D353" s="161" t="s">
        <v>706</v>
      </c>
      <c r="E353" s="284" t="s">
        <v>365</v>
      </c>
      <c r="F353" s="284"/>
      <c r="G353" s="162" t="s">
        <v>66</v>
      </c>
      <c r="H353" s="163">
        <v>2</v>
      </c>
      <c r="I353" s="164">
        <v>1.43</v>
      </c>
      <c r="J353" s="165">
        <v>2.86</v>
      </c>
    </row>
    <row r="354" spans="1:10" ht="24" customHeight="1" x14ac:dyDescent="0.25">
      <c r="A354" s="159" t="s">
        <v>362</v>
      </c>
      <c r="B354" s="160" t="s">
        <v>707</v>
      </c>
      <c r="C354" s="161" t="s">
        <v>33</v>
      </c>
      <c r="D354" s="161" t="s">
        <v>708</v>
      </c>
      <c r="E354" s="284" t="s">
        <v>365</v>
      </c>
      <c r="F354" s="284"/>
      <c r="G354" s="162" t="s">
        <v>66</v>
      </c>
      <c r="H354" s="163">
        <v>2</v>
      </c>
      <c r="I354" s="164">
        <v>0.34</v>
      </c>
      <c r="J354" s="165">
        <v>0.68</v>
      </c>
    </row>
    <row r="355" spans="1:10" x14ac:dyDescent="0.25">
      <c r="A355" s="166"/>
      <c r="B355" s="167"/>
      <c r="C355" s="167"/>
      <c r="D355" s="167"/>
      <c r="E355" s="167" t="s">
        <v>375</v>
      </c>
      <c r="F355" s="168">
        <v>9.4499999999999993</v>
      </c>
      <c r="G355" s="167" t="s">
        <v>376</v>
      </c>
      <c r="H355" s="168">
        <v>0</v>
      </c>
      <c r="I355" s="167" t="s">
        <v>377</v>
      </c>
      <c r="J355" s="169">
        <v>9.4499999999999993</v>
      </c>
    </row>
    <row r="356" spans="1:10" ht="14.4" thickBot="1" x14ac:dyDescent="0.3">
      <c r="A356" s="166"/>
      <c r="B356" s="167"/>
      <c r="C356" s="167"/>
      <c r="D356" s="167"/>
      <c r="E356" s="167" t="s">
        <v>378</v>
      </c>
      <c r="F356" s="168">
        <v>16.989999999999998</v>
      </c>
      <c r="G356" s="167"/>
      <c r="H356" s="282" t="s">
        <v>379</v>
      </c>
      <c r="I356" s="282"/>
      <c r="J356" s="169">
        <v>84.49</v>
      </c>
    </row>
    <row r="357" spans="1:10" ht="0.9" customHeight="1" thickTop="1" x14ac:dyDescent="0.25">
      <c r="A357" s="170"/>
      <c r="B357" s="171"/>
      <c r="C357" s="171"/>
      <c r="D357" s="171"/>
      <c r="E357" s="171"/>
      <c r="F357" s="171"/>
      <c r="G357" s="171"/>
      <c r="H357" s="171"/>
      <c r="I357" s="171"/>
      <c r="J357" s="172"/>
    </row>
    <row r="358" spans="1:10" ht="18" customHeight="1" x14ac:dyDescent="0.25">
      <c r="A358" s="33" t="s">
        <v>155</v>
      </c>
      <c r="B358" s="34" t="s">
        <v>23</v>
      </c>
      <c r="C358" s="35" t="s">
        <v>24</v>
      </c>
      <c r="D358" s="35" t="s">
        <v>8</v>
      </c>
      <c r="E358" s="285" t="s">
        <v>356</v>
      </c>
      <c r="F358" s="285"/>
      <c r="G358" s="36" t="s">
        <v>25</v>
      </c>
      <c r="H358" s="34" t="s">
        <v>26</v>
      </c>
      <c r="I358" s="34" t="s">
        <v>27</v>
      </c>
      <c r="J358" s="37" t="s">
        <v>9</v>
      </c>
    </row>
    <row r="359" spans="1:10" ht="26.1" customHeight="1" x14ac:dyDescent="0.25">
      <c r="A359" s="44" t="s">
        <v>357</v>
      </c>
      <c r="B359" s="47" t="s">
        <v>156</v>
      </c>
      <c r="C359" s="45" t="s">
        <v>33</v>
      </c>
      <c r="D359" s="45" t="s">
        <v>157</v>
      </c>
      <c r="E359" s="286" t="s">
        <v>709</v>
      </c>
      <c r="F359" s="286"/>
      <c r="G359" s="46" t="s">
        <v>66</v>
      </c>
      <c r="H359" s="150">
        <v>1</v>
      </c>
      <c r="I359" s="48">
        <v>67.319999999999993</v>
      </c>
      <c r="J359" s="151">
        <v>67.319999999999993</v>
      </c>
    </row>
    <row r="360" spans="1:10" ht="24" customHeight="1" x14ac:dyDescent="0.25">
      <c r="A360" s="152" t="s">
        <v>359</v>
      </c>
      <c r="B360" s="153" t="s">
        <v>446</v>
      </c>
      <c r="C360" s="154" t="s">
        <v>33</v>
      </c>
      <c r="D360" s="154" t="s">
        <v>447</v>
      </c>
      <c r="E360" s="283" t="s">
        <v>358</v>
      </c>
      <c r="F360" s="283"/>
      <c r="G360" s="155" t="s">
        <v>40</v>
      </c>
      <c r="H360" s="156">
        <v>0.24840000000000001</v>
      </c>
      <c r="I360" s="157">
        <v>29.75</v>
      </c>
      <c r="J360" s="158">
        <v>7.38</v>
      </c>
    </row>
    <row r="361" spans="1:10" ht="26.1" customHeight="1" x14ac:dyDescent="0.25">
      <c r="A361" s="152" t="s">
        <v>359</v>
      </c>
      <c r="B361" s="153" t="s">
        <v>448</v>
      </c>
      <c r="C361" s="154" t="s">
        <v>33</v>
      </c>
      <c r="D361" s="154" t="s">
        <v>449</v>
      </c>
      <c r="E361" s="283" t="s">
        <v>358</v>
      </c>
      <c r="F361" s="283"/>
      <c r="G361" s="155" t="s">
        <v>40</v>
      </c>
      <c r="H361" s="156">
        <v>0.24840000000000001</v>
      </c>
      <c r="I361" s="157">
        <v>22.69</v>
      </c>
      <c r="J361" s="158">
        <v>5.63</v>
      </c>
    </row>
    <row r="362" spans="1:10" ht="39" customHeight="1" x14ac:dyDescent="0.25">
      <c r="A362" s="159" t="s">
        <v>362</v>
      </c>
      <c r="B362" s="160" t="s">
        <v>710</v>
      </c>
      <c r="C362" s="161" t="s">
        <v>33</v>
      </c>
      <c r="D362" s="161" t="s">
        <v>711</v>
      </c>
      <c r="E362" s="284" t="s">
        <v>365</v>
      </c>
      <c r="F362" s="284"/>
      <c r="G362" s="162" t="s">
        <v>66</v>
      </c>
      <c r="H362" s="163">
        <v>1</v>
      </c>
      <c r="I362" s="164">
        <v>54.31</v>
      </c>
      <c r="J362" s="165">
        <v>54.31</v>
      </c>
    </row>
    <row r="363" spans="1:10" x14ac:dyDescent="0.25">
      <c r="A363" s="166"/>
      <c r="B363" s="167"/>
      <c r="C363" s="167"/>
      <c r="D363" s="167"/>
      <c r="E363" s="167" t="s">
        <v>375</v>
      </c>
      <c r="F363" s="168">
        <v>9.91</v>
      </c>
      <c r="G363" s="167" t="s">
        <v>376</v>
      </c>
      <c r="H363" s="168">
        <v>0</v>
      </c>
      <c r="I363" s="167" t="s">
        <v>377</v>
      </c>
      <c r="J363" s="169">
        <v>9.91</v>
      </c>
    </row>
    <row r="364" spans="1:10" ht="14.4" thickBot="1" x14ac:dyDescent="0.3">
      <c r="A364" s="166"/>
      <c r="B364" s="167"/>
      <c r="C364" s="167"/>
      <c r="D364" s="167"/>
      <c r="E364" s="167" t="s">
        <v>378</v>
      </c>
      <c r="F364" s="168">
        <v>16.95</v>
      </c>
      <c r="G364" s="167"/>
      <c r="H364" s="282" t="s">
        <v>379</v>
      </c>
      <c r="I364" s="282"/>
      <c r="J364" s="169">
        <v>84.27</v>
      </c>
    </row>
    <row r="365" spans="1:10" ht="0.9" customHeight="1" thickTop="1" x14ac:dyDescent="0.25">
      <c r="A365" s="170"/>
      <c r="B365" s="171"/>
      <c r="C365" s="171"/>
      <c r="D365" s="171"/>
      <c r="E365" s="171"/>
      <c r="F365" s="171"/>
      <c r="G365" s="171"/>
      <c r="H365" s="171"/>
      <c r="I365" s="171"/>
      <c r="J365" s="172"/>
    </row>
    <row r="366" spans="1:10" ht="18" customHeight="1" x14ac:dyDescent="0.25">
      <c r="A366" s="33" t="s">
        <v>158</v>
      </c>
      <c r="B366" s="34" t="s">
        <v>23</v>
      </c>
      <c r="C366" s="35" t="s">
        <v>24</v>
      </c>
      <c r="D366" s="35" t="s">
        <v>8</v>
      </c>
      <c r="E366" s="285" t="s">
        <v>356</v>
      </c>
      <c r="F366" s="285"/>
      <c r="G366" s="36" t="s">
        <v>25</v>
      </c>
      <c r="H366" s="34" t="s">
        <v>26</v>
      </c>
      <c r="I366" s="34" t="s">
        <v>27</v>
      </c>
      <c r="J366" s="37" t="s">
        <v>9</v>
      </c>
    </row>
    <row r="367" spans="1:10" ht="51.9" customHeight="1" x14ac:dyDescent="0.25">
      <c r="A367" s="44" t="s">
        <v>357</v>
      </c>
      <c r="B367" s="47" t="s">
        <v>159</v>
      </c>
      <c r="C367" s="45" t="s">
        <v>33</v>
      </c>
      <c r="D367" s="45" t="s">
        <v>712</v>
      </c>
      <c r="E367" s="286" t="s">
        <v>709</v>
      </c>
      <c r="F367" s="286"/>
      <c r="G367" s="46" t="s">
        <v>66</v>
      </c>
      <c r="H367" s="150">
        <v>1</v>
      </c>
      <c r="I367" s="48">
        <v>14.91</v>
      </c>
      <c r="J367" s="151">
        <v>14.91</v>
      </c>
    </row>
    <row r="368" spans="1:10" ht="26.1" customHeight="1" x14ac:dyDescent="0.25">
      <c r="A368" s="152" t="s">
        <v>359</v>
      </c>
      <c r="B368" s="153" t="s">
        <v>448</v>
      </c>
      <c r="C368" s="154" t="s">
        <v>33</v>
      </c>
      <c r="D368" s="154" t="s">
        <v>449</v>
      </c>
      <c r="E368" s="283" t="s">
        <v>358</v>
      </c>
      <c r="F368" s="283"/>
      <c r="G368" s="155" t="s">
        <v>40</v>
      </c>
      <c r="H368" s="156">
        <v>0.18629999999999999</v>
      </c>
      <c r="I368" s="157">
        <v>22.69</v>
      </c>
      <c r="J368" s="158">
        <v>4.22</v>
      </c>
    </row>
    <row r="369" spans="1:10" ht="24" customHeight="1" x14ac:dyDescent="0.25">
      <c r="A369" s="152" t="s">
        <v>359</v>
      </c>
      <c r="B369" s="153" t="s">
        <v>446</v>
      </c>
      <c r="C369" s="154" t="s">
        <v>33</v>
      </c>
      <c r="D369" s="154" t="s">
        <v>447</v>
      </c>
      <c r="E369" s="283" t="s">
        <v>358</v>
      </c>
      <c r="F369" s="283"/>
      <c r="G369" s="155" t="s">
        <v>40</v>
      </c>
      <c r="H369" s="156">
        <v>0.18629999999999999</v>
      </c>
      <c r="I369" s="157">
        <v>29.75</v>
      </c>
      <c r="J369" s="158">
        <v>5.54</v>
      </c>
    </row>
    <row r="370" spans="1:10" ht="26.1" customHeight="1" x14ac:dyDescent="0.25">
      <c r="A370" s="159" t="s">
        <v>362</v>
      </c>
      <c r="B370" s="160" t="s">
        <v>713</v>
      </c>
      <c r="C370" s="161" t="s">
        <v>33</v>
      </c>
      <c r="D370" s="161" t="s">
        <v>714</v>
      </c>
      <c r="E370" s="284" t="s">
        <v>365</v>
      </c>
      <c r="F370" s="284"/>
      <c r="G370" s="162" t="s">
        <v>66</v>
      </c>
      <c r="H370" s="163">
        <v>1</v>
      </c>
      <c r="I370" s="164">
        <v>5.15</v>
      </c>
      <c r="J370" s="165">
        <v>5.15</v>
      </c>
    </row>
    <row r="371" spans="1:10" x14ac:dyDescent="0.25">
      <c r="A371" s="166"/>
      <c r="B371" s="167"/>
      <c r="C371" s="167"/>
      <c r="D371" s="167"/>
      <c r="E371" s="167" t="s">
        <v>375</v>
      </c>
      <c r="F371" s="168">
        <v>7.43</v>
      </c>
      <c r="G371" s="167" t="s">
        <v>376</v>
      </c>
      <c r="H371" s="168">
        <v>0</v>
      </c>
      <c r="I371" s="167" t="s">
        <v>377</v>
      </c>
      <c r="J371" s="169">
        <v>7.43</v>
      </c>
    </row>
    <row r="372" spans="1:10" ht="14.4" thickBot="1" x14ac:dyDescent="0.3">
      <c r="A372" s="166"/>
      <c r="B372" s="167"/>
      <c r="C372" s="167"/>
      <c r="D372" s="167"/>
      <c r="E372" s="167" t="s">
        <v>378</v>
      </c>
      <c r="F372" s="168">
        <v>3.75</v>
      </c>
      <c r="G372" s="167"/>
      <c r="H372" s="282" t="s">
        <v>379</v>
      </c>
      <c r="I372" s="282"/>
      <c r="J372" s="169">
        <v>18.66</v>
      </c>
    </row>
    <row r="373" spans="1:10" ht="0.9" customHeight="1" thickTop="1" x14ac:dyDescent="0.25">
      <c r="A373" s="170"/>
      <c r="B373" s="171"/>
      <c r="C373" s="171"/>
      <c r="D373" s="171"/>
      <c r="E373" s="171"/>
      <c r="F373" s="171"/>
      <c r="G373" s="171"/>
      <c r="H373" s="171"/>
      <c r="I373" s="171"/>
      <c r="J373" s="172"/>
    </row>
    <row r="374" spans="1:10" ht="18" customHeight="1" x14ac:dyDescent="0.25">
      <c r="A374" s="33" t="s">
        <v>161</v>
      </c>
      <c r="B374" s="34" t="s">
        <v>23</v>
      </c>
      <c r="C374" s="35" t="s">
        <v>24</v>
      </c>
      <c r="D374" s="35" t="s">
        <v>8</v>
      </c>
      <c r="E374" s="285" t="s">
        <v>356</v>
      </c>
      <c r="F374" s="285"/>
      <c r="G374" s="36" t="s">
        <v>25</v>
      </c>
      <c r="H374" s="34" t="s">
        <v>26</v>
      </c>
      <c r="I374" s="34" t="s">
        <v>27</v>
      </c>
      <c r="J374" s="37" t="s">
        <v>9</v>
      </c>
    </row>
    <row r="375" spans="1:10" ht="26.1" customHeight="1" x14ac:dyDescent="0.25">
      <c r="A375" s="44" t="s">
        <v>357</v>
      </c>
      <c r="B375" s="47" t="s">
        <v>162</v>
      </c>
      <c r="C375" s="45" t="s">
        <v>64</v>
      </c>
      <c r="D375" s="45" t="s">
        <v>163</v>
      </c>
      <c r="E375" s="286" t="s">
        <v>612</v>
      </c>
      <c r="F375" s="286"/>
      <c r="G375" s="46" t="s">
        <v>66</v>
      </c>
      <c r="H375" s="150">
        <v>1</v>
      </c>
      <c r="I375" s="48">
        <v>13.46</v>
      </c>
      <c r="J375" s="151">
        <v>13.46</v>
      </c>
    </row>
    <row r="376" spans="1:10" ht="24" customHeight="1" x14ac:dyDescent="0.25">
      <c r="A376" s="152" t="s">
        <v>359</v>
      </c>
      <c r="B376" s="153" t="s">
        <v>446</v>
      </c>
      <c r="C376" s="154" t="s">
        <v>33</v>
      </c>
      <c r="D376" s="154" t="s">
        <v>447</v>
      </c>
      <c r="E376" s="283" t="s">
        <v>358</v>
      </c>
      <c r="F376" s="283"/>
      <c r="G376" s="155" t="s">
        <v>40</v>
      </c>
      <c r="H376" s="156">
        <v>0.157</v>
      </c>
      <c r="I376" s="157">
        <v>29.75</v>
      </c>
      <c r="J376" s="158">
        <v>4.67</v>
      </c>
    </row>
    <row r="377" spans="1:10" ht="26.1" customHeight="1" x14ac:dyDescent="0.25">
      <c r="A377" s="152" t="s">
        <v>359</v>
      </c>
      <c r="B377" s="153" t="s">
        <v>715</v>
      </c>
      <c r="C377" s="154" t="s">
        <v>33</v>
      </c>
      <c r="D377" s="154" t="s">
        <v>716</v>
      </c>
      <c r="E377" s="283" t="s">
        <v>717</v>
      </c>
      <c r="F377" s="283"/>
      <c r="G377" s="155" t="s">
        <v>40</v>
      </c>
      <c r="H377" s="156">
        <v>1.7442699999999998E-2</v>
      </c>
      <c r="I377" s="157">
        <v>16.989999999999998</v>
      </c>
      <c r="J377" s="158">
        <v>0.28999999999999998</v>
      </c>
    </row>
    <row r="378" spans="1:10" ht="24" customHeight="1" x14ac:dyDescent="0.25">
      <c r="A378" s="159" t="s">
        <v>362</v>
      </c>
      <c r="B378" s="160" t="s">
        <v>718</v>
      </c>
      <c r="C378" s="161" t="s">
        <v>69</v>
      </c>
      <c r="D378" s="161" t="s">
        <v>719</v>
      </c>
      <c r="E378" s="284" t="s">
        <v>365</v>
      </c>
      <c r="F378" s="284"/>
      <c r="G378" s="162" t="s">
        <v>71</v>
      </c>
      <c r="H378" s="163">
        <v>1</v>
      </c>
      <c r="I378" s="164">
        <v>8.5</v>
      </c>
      <c r="J378" s="165">
        <v>8.5</v>
      </c>
    </row>
    <row r="379" spans="1:10" x14ac:dyDescent="0.25">
      <c r="A379" s="166"/>
      <c r="B379" s="167"/>
      <c r="C379" s="167"/>
      <c r="D379" s="167"/>
      <c r="E379" s="167" t="s">
        <v>375</v>
      </c>
      <c r="F379" s="168">
        <v>3.93</v>
      </c>
      <c r="G379" s="167" t="s">
        <v>376</v>
      </c>
      <c r="H379" s="168">
        <v>0</v>
      </c>
      <c r="I379" s="167" t="s">
        <v>377</v>
      </c>
      <c r="J379" s="169">
        <v>3.93</v>
      </c>
    </row>
    <row r="380" spans="1:10" x14ac:dyDescent="0.25">
      <c r="A380" s="166"/>
      <c r="B380" s="167"/>
      <c r="C380" s="167"/>
      <c r="D380" s="167"/>
      <c r="E380" s="167" t="s">
        <v>378</v>
      </c>
      <c r="F380" s="168">
        <v>3.38</v>
      </c>
      <c r="G380" s="167"/>
      <c r="H380" s="282" t="s">
        <v>379</v>
      </c>
      <c r="I380" s="282"/>
      <c r="J380" s="169">
        <v>16.84</v>
      </c>
    </row>
    <row r="381" spans="1:10" x14ac:dyDescent="0.25">
      <c r="A381" s="290" t="s">
        <v>453</v>
      </c>
      <c r="B381" s="263"/>
      <c r="C381" s="263"/>
      <c r="D381" s="263"/>
      <c r="E381" s="263"/>
      <c r="F381" s="263"/>
      <c r="G381" s="263"/>
      <c r="H381" s="263"/>
      <c r="I381" s="263"/>
      <c r="J381" s="291"/>
    </row>
    <row r="382" spans="1:10" ht="14.4" thickBot="1" x14ac:dyDescent="0.3">
      <c r="A382" s="273" t="s">
        <v>720</v>
      </c>
      <c r="B382" s="274"/>
      <c r="C382" s="274"/>
      <c r="D382" s="274"/>
      <c r="E382" s="274"/>
      <c r="F382" s="274"/>
      <c r="G382" s="274"/>
      <c r="H382" s="274"/>
      <c r="I382" s="274"/>
      <c r="J382" s="275"/>
    </row>
    <row r="383" spans="1:10" ht="0.9" customHeight="1" thickTop="1" x14ac:dyDescent="0.25">
      <c r="A383" s="170"/>
      <c r="B383" s="171"/>
      <c r="C383" s="171"/>
      <c r="D383" s="171"/>
      <c r="E383" s="171"/>
      <c r="F383" s="171"/>
      <c r="G383" s="171"/>
      <c r="H383" s="171"/>
      <c r="I383" s="171"/>
      <c r="J383" s="172"/>
    </row>
    <row r="384" spans="1:10" ht="18" customHeight="1" x14ac:dyDescent="0.25">
      <c r="A384" s="33" t="s">
        <v>164</v>
      </c>
      <c r="B384" s="34" t="s">
        <v>23</v>
      </c>
      <c r="C384" s="35" t="s">
        <v>24</v>
      </c>
      <c r="D384" s="35" t="s">
        <v>8</v>
      </c>
      <c r="E384" s="285" t="s">
        <v>356</v>
      </c>
      <c r="F384" s="285"/>
      <c r="G384" s="36" t="s">
        <v>25</v>
      </c>
      <c r="H384" s="34" t="s">
        <v>26</v>
      </c>
      <c r="I384" s="34" t="s">
        <v>27</v>
      </c>
      <c r="J384" s="37" t="s">
        <v>9</v>
      </c>
    </row>
    <row r="385" spans="1:10" ht="26.1" customHeight="1" x14ac:dyDescent="0.25">
      <c r="A385" s="44" t="s">
        <v>357</v>
      </c>
      <c r="B385" s="47" t="s">
        <v>165</v>
      </c>
      <c r="C385" s="45" t="s">
        <v>64</v>
      </c>
      <c r="D385" s="45" t="s">
        <v>166</v>
      </c>
      <c r="E385" s="286" t="s">
        <v>612</v>
      </c>
      <c r="F385" s="286"/>
      <c r="G385" s="46" t="s">
        <v>66</v>
      </c>
      <c r="H385" s="150">
        <v>1</v>
      </c>
      <c r="I385" s="48">
        <v>11.01</v>
      </c>
      <c r="J385" s="151">
        <v>11.01</v>
      </c>
    </row>
    <row r="386" spans="1:10" ht="24" customHeight="1" x14ac:dyDescent="0.25">
      <c r="A386" s="152" t="s">
        <v>359</v>
      </c>
      <c r="B386" s="153" t="s">
        <v>446</v>
      </c>
      <c r="C386" s="154" t="s">
        <v>33</v>
      </c>
      <c r="D386" s="154" t="s">
        <v>447</v>
      </c>
      <c r="E386" s="283" t="s">
        <v>358</v>
      </c>
      <c r="F386" s="283"/>
      <c r="G386" s="155" t="s">
        <v>40</v>
      </c>
      <c r="H386" s="156">
        <v>0.14000000000000001</v>
      </c>
      <c r="I386" s="157">
        <v>29.75</v>
      </c>
      <c r="J386" s="158">
        <v>4.16</v>
      </c>
    </row>
    <row r="387" spans="1:10" ht="24" customHeight="1" x14ac:dyDescent="0.25">
      <c r="A387" s="159" t="s">
        <v>362</v>
      </c>
      <c r="B387" s="160" t="s">
        <v>721</v>
      </c>
      <c r="C387" s="161" t="s">
        <v>722</v>
      </c>
      <c r="D387" s="161" t="s">
        <v>723</v>
      </c>
      <c r="E387" s="284" t="s">
        <v>365</v>
      </c>
      <c r="F387" s="284"/>
      <c r="G387" s="162" t="s">
        <v>724</v>
      </c>
      <c r="H387" s="163">
        <v>1</v>
      </c>
      <c r="I387" s="164">
        <v>6.85</v>
      </c>
      <c r="J387" s="165">
        <v>6.85</v>
      </c>
    </row>
    <row r="388" spans="1:10" x14ac:dyDescent="0.25">
      <c r="A388" s="166"/>
      <c r="B388" s="167"/>
      <c r="C388" s="167"/>
      <c r="D388" s="167"/>
      <c r="E388" s="167" t="s">
        <v>375</v>
      </c>
      <c r="F388" s="168">
        <v>3.29</v>
      </c>
      <c r="G388" s="167" t="s">
        <v>376</v>
      </c>
      <c r="H388" s="168">
        <v>0</v>
      </c>
      <c r="I388" s="167" t="s">
        <v>377</v>
      </c>
      <c r="J388" s="169">
        <v>3.29</v>
      </c>
    </row>
    <row r="389" spans="1:10" x14ac:dyDescent="0.25">
      <c r="A389" s="166"/>
      <c r="B389" s="167"/>
      <c r="C389" s="167"/>
      <c r="D389" s="167"/>
      <c r="E389" s="167" t="s">
        <v>378</v>
      </c>
      <c r="F389" s="168">
        <v>2.77</v>
      </c>
      <c r="G389" s="167"/>
      <c r="H389" s="282" t="s">
        <v>379</v>
      </c>
      <c r="I389" s="282"/>
      <c r="J389" s="169">
        <v>13.78</v>
      </c>
    </row>
    <row r="390" spans="1:10" x14ac:dyDescent="0.25">
      <c r="A390" s="290" t="s">
        <v>453</v>
      </c>
      <c r="B390" s="263"/>
      <c r="C390" s="263"/>
      <c r="D390" s="263"/>
      <c r="E390" s="263"/>
      <c r="F390" s="263"/>
      <c r="G390" s="263"/>
      <c r="H390" s="263"/>
      <c r="I390" s="263"/>
      <c r="J390" s="291"/>
    </row>
    <row r="391" spans="1:10" ht="14.4" thickBot="1" x14ac:dyDescent="0.3">
      <c r="A391" s="273" t="s">
        <v>725</v>
      </c>
      <c r="B391" s="274"/>
      <c r="C391" s="274"/>
      <c r="D391" s="274"/>
      <c r="E391" s="274"/>
      <c r="F391" s="274"/>
      <c r="G391" s="274"/>
      <c r="H391" s="274"/>
      <c r="I391" s="274"/>
      <c r="J391" s="275"/>
    </row>
    <row r="392" spans="1:10" ht="0.9" customHeight="1" thickTop="1" x14ac:dyDescent="0.25">
      <c r="A392" s="170"/>
      <c r="B392" s="171"/>
      <c r="C392" s="171"/>
      <c r="D392" s="171"/>
      <c r="E392" s="171"/>
      <c r="F392" s="171"/>
      <c r="G392" s="171"/>
      <c r="H392" s="171"/>
      <c r="I392" s="171"/>
      <c r="J392" s="172"/>
    </row>
    <row r="393" spans="1:10" ht="18" customHeight="1" x14ac:dyDescent="0.25">
      <c r="A393" s="33" t="s">
        <v>167</v>
      </c>
      <c r="B393" s="34" t="s">
        <v>23</v>
      </c>
      <c r="C393" s="35" t="s">
        <v>24</v>
      </c>
      <c r="D393" s="35" t="s">
        <v>8</v>
      </c>
      <c r="E393" s="285" t="s">
        <v>356</v>
      </c>
      <c r="F393" s="285"/>
      <c r="G393" s="36" t="s">
        <v>25</v>
      </c>
      <c r="H393" s="34" t="s">
        <v>26</v>
      </c>
      <c r="I393" s="34" t="s">
        <v>27</v>
      </c>
      <c r="J393" s="37" t="s">
        <v>9</v>
      </c>
    </row>
    <row r="394" spans="1:10" ht="26.1" customHeight="1" x14ac:dyDescent="0.25">
      <c r="A394" s="44" t="s">
        <v>357</v>
      </c>
      <c r="B394" s="47" t="s">
        <v>168</v>
      </c>
      <c r="C394" s="45" t="s">
        <v>64</v>
      </c>
      <c r="D394" s="45" t="s">
        <v>169</v>
      </c>
      <c r="E394" s="286" t="s">
        <v>612</v>
      </c>
      <c r="F394" s="286"/>
      <c r="G394" s="46" t="s">
        <v>66</v>
      </c>
      <c r="H394" s="150">
        <v>1</v>
      </c>
      <c r="I394" s="48">
        <v>13.17</v>
      </c>
      <c r="J394" s="151">
        <v>13.17</v>
      </c>
    </row>
    <row r="395" spans="1:10" ht="24" customHeight="1" x14ac:dyDescent="0.25">
      <c r="A395" s="152" t="s">
        <v>359</v>
      </c>
      <c r="B395" s="153" t="s">
        <v>446</v>
      </c>
      <c r="C395" s="154" t="s">
        <v>33</v>
      </c>
      <c r="D395" s="154" t="s">
        <v>447</v>
      </c>
      <c r="E395" s="283" t="s">
        <v>358</v>
      </c>
      <c r="F395" s="283"/>
      <c r="G395" s="155" t="s">
        <v>40</v>
      </c>
      <c r="H395" s="156">
        <v>0.157</v>
      </c>
      <c r="I395" s="157">
        <v>29.75</v>
      </c>
      <c r="J395" s="158">
        <v>4.67</v>
      </c>
    </row>
    <row r="396" spans="1:10" ht="26.1" customHeight="1" x14ac:dyDescent="0.25">
      <c r="A396" s="152" t="s">
        <v>359</v>
      </c>
      <c r="B396" s="153" t="s">
        <v>715</v>
      </c>
      <c r="C396" s="154" t="s">
        <v>33</v>
      </c>
      <c r="D396" s="154" t="s">
        <v>716</v>
      </c>
      <c r="E396" s="283" t="s">
        <v>717</v>
      </c>
      <c r="F396" s="283"/>
      <c r="G396" s="155" t="s">
        <v>40</v>
      </c>
      <c r="H396" s="156">
        <v>1.7442699999999998E-2</v>
      </c>
      <c r="I396" s="157">
        <v>16.989999999999998</v>
      </c>
      <c r="J396" s="158">
        <v>0.28999999999999998</v>
      </c>
    </row>
    <row r="397" spans="1:10" ht="24" customHeight="1" x14ac:dyDescent="0.25">
      <c r="A397" s="159" t="s">
        <v>362</v>
      </c>
      <c r="B397" s="160" t="s">
        <v>726</v>
      </c>
      <c r="C397" s="161" t="s">
        <v>69</v>
      </c>
      <c r="D397" s="161" t="s">
        <v>727</v>
      </c>
      <c r="E397" s="284" t="s">
        <v>365</v>
      </c>
      <c r="F397" s="284"/>
      <c r="G397" s="162" t="s">
        <v>71</v>
      </c>
      <c r="H397" s="163">
        <v>1</v>
      </c>
      <c r="I397" s="164">
        <v>8.2100000000000009</v>
      </c>
      <c r="J397" s="165">
        <v>8.2100000000000009</v>
      </c>
    </row>
    <row r="398" spans="1:10" x14ac:dyDescent="0.25">
      <c r="A398" s="166"/>
      <c r="B398" s="167"/>
      <c r="C398" s="167"/>
      <c r="D398" s="167"/>
      <c r="E398" s="167" t="s">
        <v>375</v>
      </c>
      <c r="F398" s="168">
        <v>3.93</v>
      </c>
      <c r="G398" s="167" t="s">
        <v>376</v>
      </c>
      <c r="H398" s="168">
        <v>0</v>
      </c>
      <c r="I398" s="167" t="s">
        <v>377</v>
      </c>
      <c r="J398" s="169">
        <v>3.93</v>
      </c>
    </row>
    <row r="399" spans="1:10" x14ac:dyDescent="0.25">
      <c r="A399" s="166"/>
      <c r="B399" s="167"/>
      <c r="C399" s="167"/>
      <c r="D399" s="167"/>
      <c r="E399" s="167" t="s">
        <v>378</v>
      </c>
      <c r="F399" s="168">
        <v>3.31</v>
      </c>
      <c r="G399" s="167"/>
      <c r="H399" s="282" t="s">
        <v>379</v>
      </c>
      <c r="I399" s="282"/>
      <c r="J399" s="169">
        <v>16.48</v>
      </c>
    </row>
    <row r="400" spans="1:10" x14ac:dyDescent="0.25">
      <c r="A400" s="290" t="s">
        <v>453</v>
      </c>
      <c r="B400" s="263"/>
      <c r="C400" s="263"/>
      <c r="D400" s="263"/>
      <c r="E400" s="263"/>
      <c r="F400" s="263"/>
      <c r="G400" s="263"/>
      <c r="H400" s="263"/>
      <c r="I400" s="263"/>
      <c r="J400" s="291"/>
    </row>
    <row r="401" spans="1:10" ht="14.4" thickBot="1" x14ac:dyDescent="0.3">
      <c r="A401" s="273" t="s">
        <v>720</v>
      </c>
      <c r="B401" s="274"/>
      <c r="C401" s="274"/>
      <c r="D401" s="274"/>
      <c r="E401" s="274"/>
      <c r="F401" s="274"/>
      <c r="G401" s="274"/>
      <c r="H401" s="274"/>
      <c r="I401" s="274"/>
      <c r="J401" s="275"/>
    </row>
    <row r="402" spans="1:10" ht="0.9" customHeight="1" thickTop="1" x14ac:dyDescent="0.25">
      <c r="A402" s="170"/>
      <c r="B402" s="171"/>
      <c r="C402" s="171"/>
      <c r="D402" s="171"/>
      <c r="E402" s="171"/>
      <c r="F402" s="171"/>
      <c r="G402" s="171"/>
      <c r="H402" s="171"/>
      <c r="I402" s="171"/>
      <c r="J402" s="172"/>
    </row>
    <row r="403" spans="1:10" ht="18" customHeight="1" x14ac:dyDescent="0.25">
      <c r="A403" s="33" t="s">
        <v>170</v>
      </c>
      <c r="B403" s="34" t="s">
        <v>23</v>
      </c>
      <c r="C403" s="35" t="s">
        <v>24</v>
      </c>
      <c r="D403" s="35" t="s">
        <v>8</v>
      </c>
      <c r="E403" s="285" t="s">
        <v>356</v>
      </c>
      <c r="F403" s="285"/>
      <c r="G403" s="36" t="s">
        <v>25</v>
      </c>
      <c r="H403" s="34" t="s">
        <v>26</v>
      </c>
      <c r="I403" s="34" t="s">
        <v>27</v>
      </c>
      <c r="J403" s="37" t="s">
        <v>9</v>
      </c>
    </row>
    <row r="404" spans="1:10" ht="26.1" customHeight="1" x14ac:dyDescent="0.25">
      <c r="A404" s="44" t="s">
        <v>357</v>
      </c>
      <c r="B404" s="47" t="s">
        <v>171</v>
      </c>
      <c r="C404" s="45" t="s">
        <v>64</v>
      </c>
      <c r="D404" s="45" t="s">
        <v>172</v>
      </c>
      <c r="E404" s="286" t="s">
        <v>445</v>
      </c>
      <c r="F404" s="286"/>
      <c r="G404" s="46" t="s">
        <v>82</v>
      </c>
      <c r="H404" s="150">
        <v>1</v>
      </c>
      <c r="I404" s="48">
        <v>37.590000000000003</v>
      </c>
      <c r="J404" s="151">
        <v>37.590000000000003</v>
      </c>
    </row>
    <row r="405" spans="1:10" ht="24" customHeight="1" x14ac:dyDescent="0.25">
      <c r="A405" s="152" t="s">
        <v>359</v>
      </c>
      <c r="B405" s="153" t="s">
        <v>446</v>
      </c>
      <c r="C405" s="154" t="s">
        <v>33</v>
      </c>
      <c r="D405" s="154" t="s">
        <v>447</v>
      </c>
      <c r="E405" s="283" t="s">
        <v>358</v>
      </c>
      <c r="F405" s="283"/>
      <c r="G405" s="155" t="s">
        <v>40</v>
      </c>
      <c r="H405" s="156">
        <v>0.5</v>
      </c>
      <c r="I405" s="157">
        <v>29.75</v>
      </c>
      <c r="J405" s="158">
        <v>14.87</v>
      </c>
    </row>
    <row r="406" spans="1:10" ht="26.1" customHeight="1" x14ac:dyDescent="0.25">
      <c r="A406" s="152" t="s">
        <v>359</v>
      </c>
      <c r="B406" s="153" t="s">
        <v>448</v>
      </c>
      <c r="C406" s="154" t="s">
        <v>33</v>
      </c>
      <c r="D406" s="154" t="s">
        <v>449</v>
      </c>
      <c r="E406" s="283" t="s">
        <v>358</v>
      </c>
      <c r="F406" s="283"/>
      <c r="G406" s="155" t="s">
        <v>40</v>
      </c>
      <c r="H406" s="156">
        <v>0.5</v>
      </c>
      <c r="I406" s="157">
        <v>22.69</v>
      </c>
      <c r="J406" s="158">
        <v>11.34</v>
      </c>
    </row>
    <row r="407" spans="1:10" ht="24" customHeight="1" x14ac:dyDescent="0.25">
      <c r="A407" s="159" t="s">
        <v>362</v>
      </c>
      <c r="B407" s="160" t="s">
        <v>728</v>
      </c>
      <c r="C407" s="161" t="s">
        <v>722</v>
      </c>
      <c r="D407" s="161" t="s">
        <v>729</v>
      </c>
      <c r="E407" s="284" t="s">
        <v>365</v>
      </c>
      <c r="F407" s="284"/>
      <c r="G407" s="162" t="s">
        <v>66</v>
      </c>
      <c r="H407" s="163">
        <v>1</v>
      </c>
      <c r="I407" s="164">
        <v>11.38</v>
      </c>
      <c r="J407" s="165">
        <v>11.38</v>
      </c>
    </row>
    <row r="408" spans="1:10" x14ac:dyDescent="0.25">
      <c r="A408" s="166"/>
      <c r="B408" s="167"/>
      <c r="C408" s="167"/>
      <c r="D408" s="167"/>
      <c r="E408" s="167" t="s">
        <v>375</v>
      </c>
      <c r="F408" s="168">
        <v>19.97</v>
      </c>
      <c r="G408" s="167" t="s">
        <v>376</v>
      </c>
      <c r="H408" s="168">
        <v>0</v>
      </c>
      <c r="I408" s="167" t="s">
        <v>377</v>
      </c>
      <c r="J408" s="169">
        <v>19.97</v>
      </c>
    </row>
    <row r="409" spans="1:10" x14ac:dyDescent="0.25">
      <c r="A409" s="166"/>
      <c r="B409" s="167"/>
      <c r="C409" s="167"/>
      <c r="D409" s="167"/>
      <c r="E409" s="167" t="s">
        <v>378</v>
      </c>
      <c r="F409" s="168">
        <v>9.4600000000000009</v>
      </c>
      <c r="G409" s="167"/>
      <c r="H409" s="282" t="s">
        <v>379</v>
      </c>
      <c r="I409" s="282"/>
      <c r="J409" s="169">
        <v>47.05</v>
      </c>
    </row>
    <row r="410" spans="1:10" x14ac:dyDescent="0.25">
      <c r="A410" s="290" t="s">
        <v>453</v>
      </c>
      <c r="B410" s="263"/>
      <c r="C410" s="263"/>
      <c r="D410" s="263"/>
      <c r="E410" s="263"/>
      <c r="F410" s="263"/>
      <c r="G410" s="263"/>
      <c r="H410" s="263"/>
      <c r="I410" s="263"/>
      <c r="J410" s="291"/>
    </row>
    <row r="411" spans="1:10" ht="14.4" thickBot="1" x14ac:dyDescent="0.3">
      <c r="A411" s="273" t="s">
        <v>730</v>
      </c>
      <c r="B411" s="274"/>
      <c r="C411" s="274"/>
      <c r="D411" s="274"/>
      <c r="E411" s="274"/>
      <c r="F411" s="274"/>
      <c r="G411" s="274"/>
      <c r="H411" s="274"/>
      <c r="I411" s="274"/>
      <c r="J411" s="275"/>
    </row>
    <row r="412" spans="1:10" ht="0.9" customHeight="1" thickTop="1" x14ac:dyDescent="0.25">
      <c r="A412" s="170"/>
      <c r="B412" s="171"/>
      <c r="C412" s="171"/>
      <c r="D412" s="171"/>
      <c r="E412" s="171"/>
      <c r="F412" s="171"/>
      <c r="G412" s="171"/>
      <c r="H412" s="171"/>
      <c r="I412" s="171"/>
      <c r="J412" s="172"/>
    </row>
    <row r="413" spans="1:10" ht="18" customHeight="1" x14ac:dyDescent="0.25">
      <c r="A413" s="33" t="s">
        <v>173</v>
      </c>
      <c r="B413" s="34" t="s">
        <v>23</v>
      </c>
      <c r="C413" s="35" t="s">
        <v>24</v>
      </c>
      <c r="D413" s="35" t="s">
        <v>8</v>
      </c>
      <c r="E413" s="285" t="s">
        <v>356</v>
      </c>
      <c r="F413" s="285"/>
      <c r="G413" s="36" t="s">
        <v>25</v>
      </c>
      <c r="H413" s="34" t="s">
        <v>26</v>
      </c>
      <c r="I413" s="34" t="s">
        <v>27</v>
      </c>
      <c r="J413" s="37" t="s">
        <v>9</v>
      </c>
    </row>
    <row r="414" spans="1:10" ht="26.1" customHeight="1" x14ac:dyDescent="0.25">
      <c r="A414" s="44" t="s">
        <v>357</v>
      </c>
      <c r="B414" s="47" t="s">
        <v>174</v>
      </c>
      <c r="C414" s="45" t="s">
        <v>64</v>
      </c>
      <c r="D414" s="45" t="s">
        <v>175</v>
      </c>
      <c r="E414" s="286" t="s">
        <v>445</v>
      </c>
      <c r="F414" s="286"/>
      <c r="G414" s="46" t="s">
        <v>66</v>
      </c>
      <c r="H414" s="150">
        <v>1</v>
      </c>
      <c r="I414" s="48">
        <v>46.95</v>
      </c>
      <c r="J414" s="151">
        <v>46.95</v>
      </c>
    </row>
    <row r="415" spans="1:10" ht="26.1" customHeight="1" x14ac:dyDescent="0.25">
      <c r="A415" s="152" t="s">
        <v>359</v>
      </c>
      <c r="B415" s="153" t="s">
        <v>448</v>
      </c>
      <c r="C415" s="154" t="s">
        <v>33</v>
      </c>
      <c r="D415" s="154" t="s">
        <v>449</v>
      </c>
      <c r="E415" s="283" t="s">
        <v>358</v>
      </c>
      <c r="F415" s="283"/>
      <c r="G415" s="155" t="s">
        <v>40</v>
      </c>
      <c r="H415" s="156">
        <v>0.64</v>
      </c>
      <c r="I415" s="157">
        <v>22.69</v>
      </c>
      <c r="J415" s="158">
        <v>14.52</v>
      </c>
    </row>
    <row r="416" spans="1:10" ht="24" customHeight="1" x14ac:dyDescent="0.25">
      <c r="A416" s="152" t="s">
        <v>359</v>
      </c>
      <c r="B416" s="153" t="s">
        <v>446</v>
      </c>
      <c r="C416" s="154" t="s">
        <v>33</v>
      </c>
      <c r="D416" s="154" t="s">
        <v>447</v>
      </c>
      <c r="E416" s="283" t="s">
        <v>358</v>
      </c>
      <c r="F416" s="283"/>
      <c r="G416" s="155" t="s">
        <v>40</v>
      </c>
      <c r="H416" s="156">
        <v>0.64</v>
      </c>
      <c r="I416" s="157">
        <v>29.75</v>
      </c>
      <c r="J416" s="158">
        <v>19.04</v>
      </c>
    </row>
    <row r="417" spans="1:10" ht="26.1" customHeight="1" x14ac:dyDescent="0.25">
      <c r="A417" s="159" t="s">
        <v>362</v>
      </c>
      <c r="B417" s="160" t="s">
        <v>731</v>
      </c>
      <c r="C417" s="161" t="s">
        <v>732</v>
      </c>
      <c r="D417" s="161" t="s">
        <v>733</v>
      </c>
      <c r="E417" s="284" t="s">
        <v>365</v>
      </c>
      <c r="F417" s="284"/>
      <c r="G417" s="162" t="s">
        <v>66</v>
      </c>
      <c r="H417" s="163">
        <v>1</v>
      </c>
      <c r="I417" s="164">
        <v>13.39</v>
      </c>
      <c r="J417" s="165">
        <v>13.39</v>
      </c>
    </row>
    <row r="418" spans="1:10" x14ac:dyDescent="0.25">
      <c r="A418" s="166"/>
      <c r="B418" s="167"/>
      <c r="C418" s="167"/>
      <c r="D418" s="167"/>
      <c r="E418" s="167" t="s">
        <v>375</v>
      </c>
      <c r="F418" s="168">
        <v>25.56</v>
      </c>
      <c r="G418" s="167" t="s">
        <v>376</v>
      </c>
      <c r="H418" s="168">
        <v>0</v>
      </c>
      <c r="I418" s="167" t="s">
        <v>377</v>
      </c>
      <c r="J418" s="169">
        <v>25.56</v>
      </c>
    </row>
    <row r="419" spans="1:10" x14ac:dyDescent="0.25">
      <c r="A419" s="166"/>
      <c r="B419" s="167"/>
      <c r="C419" s="167"/>
      <c r="D419" s="167"/>
      <c r="E419" s="167" t="s">
        <v>378</v>
      </c>
      <c r="F419" s="168">
        <v>11.82</v>
      </c>
      <c r="G419" s="167"/>
      <c r="H419" s="282" t="s">
        <v>379</v>
      </c>
      <c r="I419" s="282"/>
      <c r="J419" s="169">
        <v>58.77</v>
      </c>
    </row>
    <row r="420" spans="1:10" x14ac:dyDescent="0.25">
      <c r="A420" s="290" t="s">
        <v>453</v>
      </c>
      <c r="B420" s="263"/>
      <c r="C420" s="263"/>
      <c r="D420" s="263"/>
      <c r="E420" s="263"/>
      <c r="F420" s="263"/>
      <c r="G420" s="263"/>
      <c r="H420" s="263"/>
      <c r="I420" s="263"/>
      <c r="J420" s="291"/>
    </row>
    <row r="421" spans="1:10" ht="14.4" thickBot="1" x14ac:dyDescent="0.3">
      <c r="A421" s="273" t="s">
        <v>734</v>
      </c>
      <c r="B421" s="274"/>
      <c r="C421" s="274"/>
      <c r="D421" s="274"/>
      <c r="E421" s="274"/>
      <c r="F421" s="274"/>
      <c r="G421" s="274"/>
      <c r="H421" s="274"/>
      <c r="I421" s="274"/>
      <c r="J421" s="275"/>
    </row>
    <row r="422" spans="1:10" ht="0.9" customHeight="1" thickTop="1" x14ac:dyDescent="0.25">
      <c r="A422" s="170"/>
      <c r="B422" s="171"/>
      <c r="C422" s="171"/>
      <c r="D422" s="171"/>
      <c r="E422" s="171"/>
      <c r="F422" s="171"/>
      <c r="G422" s="171"/>
      <c r="H422" s="171"/>
      <c r="I422" s="171"/>
      <c r="J422" s="172"/>
    </row>
    <row r="423" spans="1:10" ht="18" customHeight="1" x14ac:dyDescent="0.25">
      <c r="A423" s="33" t="s">
        <v>176</v>
      </c>
      <c r="B423" s="34" t="s">
        <v>23</v>
      </c>
      <c r="C423" s="35" t="s">
        <v>24</v>
      </c>
      <c r="D423" s="35" t="s">
        <v>8</v>
      </c>
      <c r="E423" s="285" t="s">
        <v>356</v>
      </c>
      <c r="F423" s="285"/>
      <c r="G423" s="36" t="s">
        <v>25</v>
      </c>
      <c r="H423" s="34" t="s">
        <v>26</v>
      </c>
      <c r="I423" s="34" t="s">
        <v>27</v>
      </c>
      <c r="J423" s="37" t="s">
        <v>9</v>
      </c>
    </row>
    <row r="424" spans="1:10" ht="26.1" customHeight="1" x14ac:dyDescent="0.25">
      <c r="A424" s="44" t="s">
        <v>357</v>
      </c>
      <c r="B424" s="47" t="s">
        <v>177</v>
      </c>
      <c r="C424" s="45" t="s">
        <v>64</v>
      </c>
      <c r="D424" s="45" t="s">
        <v>178</v>
      </c>
      <c r="E424" s="286" t="s">
        <v>445</v>
      </c>
      <c r="F424" s="286"/>
      <c r="G424" s="46" t="s">
        <v>66</v>
      </c>
      <c r="H424" s="150">
        <v>1</v>
      </c>
      <c r="I424" s="48">
        <v>45.19</v>
      </c>
      <c r="J424" s="151">
        <v>45.19</v>
      </c>
    </row>
    <row r="425" spans="1:10" ht="26.1" customHeight="1" x14ac:dyDescent="0.25">
      <c r="A425" s="152" t="s">
        <v>359</v>
      </c>
      <c r="B425" s="153" t="s">
        <v>448</v>
      </c>
      <c r="C425" s="154" t="s">
        <v>33</v>
      </c>
      <c r="D425" s="154" t="s">
        <v>449</v>
      </c>
      <c r="E425" s="283" t="s">
        <v>358</v>
      </c>
      <c r="F425" s="283"/>
      <c r="G425" s="155" t="s">
        <v>40</v>
      </c>
      <c r="H425" s="156">
        <v>0.64</v>
      </c>
      <c r="I425" s="157">
        <v>22.69</v>
      </c>
      <c r="J425" s="158">
        <v>14.52</v>
      </c>
    </row>
    <row r="426" spans="1:10" ht="24" customHeight="1" x14ac:dyDescent="0.25">
      <c r="A426" s="152" t="s">
        <v>359</v>
      </c>
      <c r="B426" s="153" t="s">
        <v>446</v>
      </c>
      <c r="C426" s="154" t="s">
        <v>33</v>
      </c>
      <c r="D426" s="154" t="s">
        <v>447</v>
      </c>
      <c r="E426" s="283" t="s">
        <v>358</v>
      </c>
      <c r="F426" s="283"/>
      <c r="G426" s="155" t="s">
        <v>40</v>
      </c>
      <c r="H426" s="156">
        <v>0.64</v>
      </c>
      <c r="I426" s="157">
        <v>29.75</v>
      </c>
      <c r="J426" s="158">
        <v>19.04</v>
      </c>
    </row>
    <row r="427" spans="1:10" ht="26.1" customHeight="1" x14ac:dyDescent="0.25">
      <c r="A427" s="159" t="s">
        <v>362</v>
      </c>
      <c r="B427" s="160" t="s">
        <v>735</v>
      </c>
      <c r="C427" s="161" t="s">
        <v>732</v>
      </c>
      <c r="D427" s="161" t="s">
        <v>736</v>
      </c>
      <c r="E427" s="284" t="s">
        <v>365</v>
      </c>
      <c r="F427" s="284"/>
      <c r="G427" s="162" t="s">
        <v>66</v>
      </c>
      <c r="H427" s="163">
        <v>1</v>
      </c>
      <c r="I427" s="164">
        <v>11.63</v>
      </c>
      <c r="J427" s="165">
        <v>11.63</v>
      </c>
    </row>
    <row r="428" spans="1:10" x14ac:dyDescent="0.25">
      <c r="A428" s="166"/>
      <c r="B428" s="167"/>
      <c r="C428" s="167"/>
      <c r="D428" s="167"/>
      <c r="E428" s="167" t="s">
        <v>375</v>
      </c>
      <c r="F428" s="168">
        <v>25.56</v>
      </c>
      <c r="G428" s="167" t="s">
        <v>376</v>
      </c>
      <c r="H428" s="168">
        <v>0</v>
      </c>
      <c r="I428" s="167" t="s">
        <v>377</v>
      </c>
      <c r="J428" s="169">
        <v>25.56</v>
      </c>
    </row>
    <row r="429" spans="1:10" x14ac:dyDescent="0.25">
      <c r="A429" s="166"/>
      <c r="B429" s="167"/>
      <c r="C429" s="167"/>
      <c r="D429" s="167"/>
      <c r="E429" s="167" t="s">
        <v>378</v>
      </c>
      <c r="F429" s="168">
        <v>11.37</v>
      </c>
      <c r="G429" s="167"/>
      <c r="H429" s="282" t="s">
        <v>379</v>
      </c>
      <c r="I429" s="282"/>
      <c r="J429" s="169">
        <v>56.56</v>
      </c>
    </row>
    <row r="430" spans="1:10" x14ac:dyDescent="0.25">
      <c r="A430" s="290" t="s">
        <v>453</v>
      </c>
      <c r="B430" s="263"/>
      <c r="C430" s="263"/>
      <c r="D430" s="263"/>
      <c r="E430" s="263"/>
      <c r="F430" s="263"/>
      <c r="G430" s="263"/>
      <c r="H430" s="263"/>
      <c r="I430" s="263"/>
      <c r="J430" s="291"/>
    </row>
    <row r="431" spans="1:10" ht="14.4" thickBot="1" x14ac:dyDescent="0.3">
      <c r="A431" s="273" t="s">
        <v>734</v>
      </c>
      <c r="B431" s="274"/>
      <c r="C431" s="274"/>
      <c r="D431" s="274"/>
      <c r="E431" s="274"/>
      <c r="F431" s="274"/>
      <c r="G431" s="274"/>
      <c r="H431" s="274"/>
      <c r="I431" s="274"/>
      <c r="J431" s="275"/>
    </row>
    <row r="432" spans="1:10" ht="0.9" customHeight="1" thickTop="1" x14ac:dyDescent="0.25">
      <c r="A432" s="170"/>
      <c r="B432" s="171"/>
      <c r="C432" s="171"/>
      <c r="D432" s="171"/>
      <c r="E432" s="171"/>
      <c r="F432" s="171"/>
      <c r="G432" s="171"/>
      <c r="H432" s="171"/>
      <c r="I432" s="171"/>
      <c r="J432" s="172"/>
    </row>
    <row r="433" spans="1:10" ht="18" customHeight="1" x14ac:dyDescent="0.25">
      <c r="A433" s="33" t="s">
        <v>179</v>
      </c>
      <c r="B433" s="34" t="s">
        <v>23</v>
      </c>
      <c r="C433" s="35" t="s">
        <v>24</v>
      </c>
      <c r="D433" s="35" t="s">
        <v>8</v>
      </c>
      <c r="E433" s="285" t="s">
        <v>356</v>
      </c>
      <c r="F433" s="285"/>
      <c r="G433" s="36" t="s">
        <v>25</v>
      </c>
      <c r="H433" s="34" t="s">
        <v>26</v>
      </c>
      <c r="I433" s="34" t="s">
        <v>27</v>
      </c>
      <c r="J433" s="37" t="s">
        <v>9</v>
      </c>
    </row>
    <row r="434" spans="1:10" ht="51.9" customHeight="1" x14ac:dyDescent="0.25">
      <c r="A434" s="44" t="s">
        <v>357</v>
      </c>
      <c r="B434" s="47" t="s">
        <v>180</v>
      </c>
      <c r="C434" s="45" t="s">
        <v>33</v>
      </c>
      <c r="D434" s="45" t="s">
        <v>181</v>
      </c>
      <c r="E434" s="286" t="s">
        <v>636</v>
      </c>
      <c r="F434" s="286"/>
      <c r="G434" s="46" t="s">
        <v>66</v>
      </c>
      <c r="H434" s="150">
        <v>1</v>
      </c>
      <c r="I434" s="48">
        <v>21.83</v>
      </c>
      <c r="J434" s="151">
        <v>21.83</v>
      </c>
    </row>
    <row r="435" spans="1:10" ht="26.1" customHeight="1" x14ac:dyDescent="0.25">
      <c r="A435" s="152" t="s">
        <v>359</v>
      </c>
      <c r="B435" s="153" t="s">
        <v>448</v>
      </c>
      <c r="C435" s="154" t="s">
        <v>33</v>
      </c>
      <c r="D435" s="154" t="s">
        <v>449</v>
      </c>
      <c r="E435" s="283" t="s">
        <v>358</v>
      </c>
      <c r="F435" s="283"/>
      <c r="G435" s="155" t="s">
        <v>40</v>
      </c>
      <c r="H435" s="156">
        <v>0.33650000000000002</v>
      </c>
      <c r="I435" s="157">
        <v>22.69</v>
      </c>
      <c r="J435" s="158">
        <v>7.63</v>
      </c>
    </row>
    <row r="436" spans="1:10" ht="24" customHeight="1" x14ac:dyDescent="0.25">
      <c r="A436" s="152" t="s">
        <v>359</v>
      </c>
      <c r="B436" s="153" t="s">
        <v>446</v>
      </c>
      <c r="C436" s="154" t="s">
        <v>33</v>
      </c>
      <c r="D436" s="154" t="s">
        <v>447</v>
      </c>
      <c r="E436" s="283" t="s">
        <v>358</v>
      </c>
      <c r="F436" s="283"/>
      <c r="G436" s="155" t="s">
        <v>40</v>
      </c>
      <c r="H436" s="156">
        <v>0.33650000000000002</v>
      </c>
      <c r="I436" s="157">
        <v>29.75</v>
      </c>
      <c r="J436" s="158">
        <v>10.01</v>
      </c>
    </row>
    <row r="437" spans="1:10" ht="26.1" customHeight="1" x14ac:dyDescent="0.25">
      <c r="A437" s="159" t="s">
        <v>362</v>
      </c>
      <c r="B437" s="160" t="s">
        <v>737</v>
      </c>
      <c r="C437" s="161" t="s">
        <v>33</v>
      </c>
      <c r="D437" s="161" t="s">
        <v>738</v>
      </c>
      <c r="E437" s="284" t="s">
        <v>365</v>
      </c>
      <c r="F437" s="284"/>
      <c r="G437" s="162" t="s">
        <v>66</v>
      </c>
      <c r="H437" s="163">
        <v>1</v>
      </c>
      <c r="I437" s="164">
        <v>4.1900000000000004</v>
      </c>
      <c r="J437" s="165">
        <v>4.1900000000000004</v>
      </c>
    </row>
    <row r="438" spans="1:10" x14ac:dyDescent="0.25">
      <c r="A438" s="166"/>
      <c r="B438" s="167"/>
      <c r="C438" s="167"/>
      <c r="D438" s="167"/>
      <c r="E438" s="167" t="s">
        <v>375</v>
      </c>
      <c r="F438" s="168">
        <v>13.43</v>
      </c>
      <c r="G438" s="167" t="s">
        <v>376</v>
      </c>
      <c r="H438" s="168">
        <v>0</v>
      </c>
      <c r="I438" s="167" t="s">
        <v>377</v>
      </c>
      <c r="J438" s="169">
        <v>13.43</v>
      </c>
    </row>
    <row r="439" spans="1:10" ht="14.4" thickBot="1" x14ac:dyDescent="0.3">
      <c r="A439" s="166"/>
      <c r="B439" s="167"/>
      <c r="C439" s="167"/>
      <c r="D439" s="167"/>
      <c r="E439" s="167" t="s">
        <v>378</v>
      </c>
      <c r="F439" s="168">
        <v>5.49</v>
      </c>
      <c r="G439" s="167"/>
      <c r="H439" s="282" t="s">
        <v>379</v>
      </c>
      <c r="I439" s="282"/>
      <c r="J439" s="169">
        <v>27.32</v>
      </c>
    </row>
    <row r="440" spans="1:10" ht="0.9" customHeight="1" thickTop="1" x14ac:dyDescent="0.25">
      <c r="A440" s="170"/>
      <c r="B440" s="171"/>
      <c r="C440" s="171"/>
      <c r="D440" s="171"/>
      <c r="E440" s="171"/>
      <c r="F440" s="171"/>
      <c r="G440" s="171"/>
      <c r="H440" s="171"/>
      <c r="I440" s="171"/>
      <c r="J440" s="172"/>
    </row>
    <row r="441" spans="1:10" ht="18" customHeight="1" x14ac:dyDescent="0.25">
      <c r="A441" s="33" t="s">
        <v>182</v>
      </c>
      <c r="B441" s="34" t="s">
        <v>23</v>
      </c>
      <c r="C441" s="35" t="s">
        <v>24</v>
      </c>
      <c r="D441" s="35" t="s">
        <v>8</v>
      </c>
      <c r="E441" s="285" t="s">
        <v>356</v>
      </c>
      <c r="F441" s="285"/>
      <c r="G441" s="36" t="s">
        <v>25</v>
      </c>
      <c r="H441" s="34" t="s">
        <v>26</v>
      </c>
      <c r="I441" s="34" t="s">
        <v>27</v>
      </c>
      <c r="J441" s="37" t="s">
        <v>9</v>
      </c>
    </row>
    <row r="442" spans="1:10" ht="51.9" customHeight="1" x14ac:dyDescent="0.25">
      <c r="A442" s="44" t="s">
        <v>357</v>
      </c>
      <c r="B442" s="47" t="s">
        <v>183</v>
      </c>
      <c r="C442" s="45" t="s">
        <v>33</v>
      </c>
      <c r="D442" s="45" t="s">
        <v>184</v>
      </c>
      <c r="E442" s="286" t="s">
        <v>623</v>
      </c>
      <c r="F442" s="286"/>
      <c r="G442" s="46" t="s">
        <v>66</v>
      </c>
      <c r="H442" s="150">
        <v>1</v>
      </c>
      <c r="I442" s="48">
        <v>15.78</v>
      </c>
      <c r="J442" s="151">
        <v>15.78</v>
      </c>
    </row>
    <row r="443" spans="1:10" ht="26.1" customHeight="1" x14ac:dyDescent="0.25">
      <c r="A443" s="152" t="s">
        <v>359</v>
      </c>
      <c r="B443" s="153" t="s">
        <v>448</v>
      </c>
      <c r="C443" s="154" t="s">
        <v>33</v>
      </c>
      <c r="D443" s="154" t="s">
        <v>449</v>
      </c>
      <c r="E443" s="283" t="s">
        <v>358</v>
      </c>
      <c r="F443" s="283"/>
      <c r="G443" s="155" t="s">
        <v>40</v>
      </c>
      <c r="H443" s="156">
        <v>0.23499999999999999</v>
      </c>
      <c r="I443" s="157">
        <v>22.69</v>
      </c>
      <c r="J443" s="158">
        <v>5.33</v>
      </c>
    </row>
    <row r="444" spans="1:10" ht="24" customHeight="1" x14ac:dyDescent="0.25">
      <c r="A444" s="152" t="s">
        <v>359</v>
      </c>
      <c r="B444" s="153" t="s">
        <v>446</v>
      </c>
      <c r="C444" s="154" t="s">
        <v>33</v>
      </c>
      <c r="D444" s="154" t="s">
        <v>447</v>
      </c>
      <c r="E444" s="283" t="s">
        <v>358</v>
      </c>
      <c r="F444" s="283"/>
      <c r="G444" s="155" t="s">
        <v>40</v>
      </c>
      <c r="H444" s="156">
        <v>0.23499999999999999</v>
      </c>
      <c r="I444" s="157">
        <v>29.75</v>
      </c>
      <c r="J444" s="158">
        <v>6.99</v>
      </c>
    </row>
    <row r="445" spans="1:10" ht="26.1" customHeight="1" x14ac:dyDescent="0.25">
      <c r="A445" s="159" t="s">
        <v>362</v>
      </c>
      <c r="B445" s="160" t="s">
        <v>739</v>
      </c>
      <c r="C445" s="161" t="s">
        <v>33</v>
      </c>
      <c r="D445" s="161" t="s">
        <v>740</v>
      </c>
      <c r="E445" s="284" t="s">
        <v>365</v>
      </c>
      <c r="F445" s="284"/>
      <c r="G445" s="162" t="s">
        <v>66</v>
      </c>
      <c r="H445" s="163">
        <v>1</v>
      </c>
      <c r="I445" s="164">
        <v>3.46</v>
      </c>
      <c r="J445" s="165">
        <v>3.46</v>
      </c>
    </row>
    <row r="446" spans="1:10" x14ac:dyDescent="0.25">
      <c r="A446" s="166"/>
      <c r="B446" s="167"/>
      <c r="C446" s="167"/>
      <c r="D446" s="167"/>
      <c r="E446" s="167" t="s">
        <v>375</v>
      </c>
      <c r="F446" s="168">
        <v>9.3800000000000008</v>
      </c>
      <c r="G446" s="167" t="s">
        <v>376</v>
      </c>
      <c r="H446" s="168">
        <v>0</v>
      </c>
      <c r="I446" s="167" t="s">
        <v>377</v>
      </c>
      <c r="J446" s="169">
        <v>9.3800000000000008</v>
      </c>
    </row>
    <row r="447" spans="1:10" ht="14.4" thickBot="1" x14ac:dyDescent="0.3">
      <c r="A447" s="166"/>
      <c r="B447" s="167"/>
      <c r="C447" s="167"/>
      <c r="D447" s="167"/>
      <c r="E447" s="167" t="s">
        <v>378</v>
      </c>
      <c r="F447" s="168">
        <v>3.97</v>
      </c>
      <c r="G447" s="167"/>
      <c r="H447" s="282" t="s">
        <v>379</v>
      </c>
      <c r="I447" s="282"/>
      <c r="J447" s="169">
        <v>19.75</v>
      </c>
    </row>
    <row r="448" spans="1:10" ht="0.9" customHeight="1" thickTop="1" x14ac:dyDescent="0.25">
      <c r="A448" s="170"/>
      <c r="B448" s="171"/>
      <c r="C448" s="171"/>
      <c r="D448" s="171"/>
      <c r="E448" s="171"/>
      <c r="F448" s="171"/>
      <c r="G448" s="171"/>
      <c r="H448" s="171"/>
      <c r="I448" s="171"/>
      <c r="J448" s="172"/>
    </row>
    <row r="449" spans="1:10" ht="18" customHeight="1" x14ac:dyDescent="0.25">
      <c r="A449" s="33" t="s">
        <v>185</v>
      </c>
      <c r="B449" s="34" t="s">
        <v>23</v>
      </c>
      <c r="C449" s="35" t="s">
        <v>24</v>
      </c>
      <c r="D449" s="35" t="s">
        <v>8</v>
      </c>
      <c r="E449" s="285" t="s">
        <v>356</v>
      </c>
      <c r="F449" s="285"/>
      <c r="G449" s="36" t="s">
        <v>25</v>
      </c>
      <c r="H449" s="34" t="s">
        <v>26</v>
      </c>
      <c r="I449" s="34" t="s">
        <v>27</v>
      </c>
      <c r="J449" s="37" t="s">
        <v>9</v>
      </c>
    </row>
    <row r="450" spans="1:10" ht="26.1" customHeight="1" x14ac:dyDescent="0.25">
      <c r="A450" s="44" t="s">
        <v>357</v>
      </c>
      <c r="B450" s="47" t="s">
        <v>186</v>
      </c>
      <c r="C450" s="45" t="s">
        <v>64</v>
      </c>
      <c r="D450" s="45" t="s">
        <v>187</v>
      </c>
      <c r="E450" s="286" t="s">
        <v>445</v>
      </c>
      <c r="F450" s="286"/>
      <c r="G450" s="46" t="s">
        <v>66</v>
      </c>
      <c r="H450" s="150">
        <v>1</v>
      </c>
      <c r="I450" s="48">
        <v>12.85</v>
      </c>
      <c r="J450" s="151">
        <v>12.85</v>
      </c>
    </row>
    <row r="451" spans="1:10" ht="26.1" customHeight="1" x14ac:dyDescent="0.25">
      <c r="A451" s="152" t="s">
        <v>359</v>
      </c>
      <c r="B451" s="153" t="s">
        <v>448</v>
      </c>
      <c r="C451" s="154" t="s">
        <v>33</v>
      </c>
      <c r="D451" s="154" t="s">
        <v>449</v>
      </c>
      <c r="E451" s="283" t="s">
        <v>358</v>
      </c>
      <c r="F451" s="283"/>
      <c r="G451" s="155" t="s">
        <v>40</v>
      </c>
      <c r="H451" s="156">
        <v>0.06</v>
      </c>
      <c r="I451" s="157">
        <v>22.69</v>
      </c>
      <c r="J451" s="158">
        <v>1.36</v>
      </c>
    </row>
    <row r="452" spans="1:10" ht="24" customHeight="1" x14ac:dyDescent="0.25">
      <c r="A452" s="152" t="s">
        <v>359</v>
      </c>
      <c r="B452" s="153" t="s">
        <v>446</v>
      </c>
      <c r="C452" s="154" t="s">
        <v>33</v>
      </c>
      <c r="D452" s="154" t="s">
        <v>447</v>
      </c>
      <c r="E452" s="283" t="s">
        <v>358</v>
      </c>
      <c r="F452" s="283"/>
      <c r="G452" s="155" t="s">
        <v>40</v>
      </c>
      <c r="H452" s="156">
        <v>0.06</v>
      </c>
      <c r="I452" s="157">
        <v>29.75</v>
      </c>
      <c r="J452" s="158">
        <v>1.78</v>
      </c>
    </row>
    <row r="453" spans="1:10" ht="51.9" customHeight="1" x14ac:dyDescent="0.25">
      <c r="A453" s="159" t="s">
        <v>362</v>
      </c>
      <c r="B453" s="160" t="s">
        <v>741</v>
      </c>
      <c r="C453" s="161" t="s">
        <v>33</v>
      </c>
      <c r="D453" s="161" t="s">
        <v>742</v>
      </c>
      <c r="E453" s="284" t="s">
        <v>365</v>
      </c>
      <c r="F453" s="284"/>
      <c r="G453" s="162" t="s">
        <v>66</v>
      </c>
      <c r="H453" s="163">
        <v>1</v>
      </c>
      <c r="I453" s="164">
        <v>9.7100000000000009</v>
      </c>
      <c r="J453" s="165">
        <v>9.7100000000000009</v>
      </c>
    </row>
    <row r="454" spans="1:10" x14ac:dyDescent="0.25">
      <c r="A454" s="166"/>
      <c r="B454" s="167"/>
      <c r="C454" s="167"/>
      <c r="D454" s="167"/>
      <c r="E454" s="167" t="s">
        <v>375</v>
      </c>
      <c r="F454" s="168">
        <v>2.39</v>
      </c>
      <c r="G454" s="167" t="s">
        <v>376</v>
      </c>
      <c r="H454" s="168">
        <v>0</v>
      </c>
      <c r="I454" s="167" t="s">
        <v>377</v>
      </c>
      <c r="J454" s="169">
        <v>2.39</v>
      </c>
    </row>
    <row r="455" spans="1:10" x14ac:dyDescent="0.25">
      <c r="A455" s="166"/>
      <c r="B455" s="167"/>
      <c r="C455" s="167"/>
      <c r="D455" s="167"/>
      <c r="E455" s="167" t="s">
        <v>378</v>
      </c>
      <c r="F455" s="168">
        <v>3.23</v>
      </c>
      <c r="G455" s="167"/>
      <c r="H455" s="282" t="s">
        <v>379</v>
      </c>
      <c r="I455" s="282"/>
      <c r="J455" s="169">
        <v>16.079999999999998</v>
      </c>
    </row>
    <row r="456" spans="1:10" x14ac:dyDescent="0.25">
      <c r="A456" s="290" t="s">
        <v>453</v>
      </c>
      <c r="B456" s="263"/>
      <c r="C456" s="263"/>
      <c r="D456" s="263"/>
      <c r="E456" s="263"/>
      <c r="F456" s="263"/>
      <c r="G456" s="263"/>
      <c r="H456" s="263"/>
      <c r="I456" s="263"/>
      <c r="J456" s="291"/>
    </row>
    <row r="457" spans="1:10" ht="14.4" thickBot="1" x14ac:dyDescent="0.3">
      <c r="A457" s="273" t="s">
        <v>743</v>
      </c>
      <c r="B457" s="274"/>
      <c r="C457" s="274"/>
      <c r="D457" s="274"/>
      <c r="E457" s="274"/>
      <c r="F457" s="274"/>
      <c r="G457" s="274"/>
      <c r="H457" s="274"/>
      <c r="I457" s="274"/>
      <c r="J457" s="275"/>
    </row>
    <row r="458" spans="1:10" ht="0.9" customHeight="1" thickTop="1" x14ac:dyDescent="0.25">
      <c r="A458" s="170"/>
      <c r="B458" s="171"/>
      <c r="C458" s="171"/>
      <c r="D458" s="171"/>
      <c r="E458" s="171"/>
      <c r="F458" s="171"/>
      <c r="G458" s="171"/>
      <c r="H458" s="171"/>
      <c r="I458" s="171"/>
      <c r="J458" s="172"/>
    </row>
    <row r="459" spans="1:10" ht="18" customHeight="1" x14ac:dyDescent="0.25">
      <c r="A459" s="33" t="s">
        <v>188</v>
      </c>
      <c r="B459" s="34" t="s">
        <v>23</v>
      </c>
      <c r="C459" s="35" t="s">
        <v>24</v>
      </c>
      <c r="D459" s="35" t="s">
        <v>8</v>
      </c>
      <c r="E459" s="285" t="s">
        <v>356</v>
      </c>
      <c r="F459" s="285"/>
      <c r="G459" s="36" t="s">
        <v>25</v>
      </c>
      <c r="H459" s="34" t="s">
        <v>26</v>
      </c>
      <c r="I459" s="34" t="s">
        <v>27</v>
      </c>
      <c r="J459" s="37" t="s">
        <v>9</v>
      </c>
    </row>
    <row r="460" spans="1:10" ht="26.1" customHeight="1" x14ac:dyDescent="0.25">
      <c r="A460" s="44" t="s">
        <v>357</v>
      </c>
      <c r="B460" s="47" t="s">
        <v>189</v>
      </c>
      <c r="C460" s="45" t="s">
        <v>64</v>
      </c>
      <c r="D460" s="45" t="s">
        <v>190</v>
      </c>
      <c r="E460" s="286" t="s">
        <v>445</v>
      </c>
      <c r="F460" s="286"/>
      <c r="G460" s="46" t="s">
        <v>66</v>
      </c>
      <c r="H460" s="150">
        <v>1</v>
      </c>
      <c r="I460" s="48">
        <v>10.57</v>
      </c>
      <c r="J460" s="151">
        <v>10.57</v>
      </c>
    </row>
    <row r="461" spans="1:10" ht="26.1" customHeight="1" x14ac:dyDescent="0.25">
      <c r="A461" s="152" t="s">
        <v>359</v>
      </c>
      <c r="B461" s="153" t="s">
        <v>448</v>
      </c>
      <c r="C461" s="154" t="s">
        <v>33</v>
      </c>
      <c r="D461" s="154" t="s">
        <v>449</v>
      </c>
      <c r="E461" s="283" t="s">
        <v>358</v>
      </c>
      <c r="F461" s="283"/>
      <c r="G461" s="155" t="s">
        <v>40</v>
      </c>
      <c r="H461" s="156">
        <v>0.06</v>
      </c>
      <c r="I461" s="157">
        <v>22.69</v>
      </c>
      <c r="J461" s="158">
        <v>1.36</v>
      </c>
    </row>
    <row r="462" spans="1:10" ht="24" customHeight="1" x14ac:dyDescent="0.25">
      <c r="A462" s="152" t="s">
        <v>359</v>
      </c>
      <c r="B462" s="153" t="s">
        <v>446</v>
      </c>
      <c r="C462" s="154" t="s">
        <v>33</v>
      </c>
      <c r="D462" s="154" t="s">
        <v>447</v>
      </c>
      <c r="E462" s="283" t="s">
        <v>358</v>
      </c>
      <c r="F462" s="283"/>
      <c r="G462" s="155" t="s">
        <v>40</v>
      </c>
      <c r="H462" s="156">
        <v>0.06</v>
      </c>
      <c r="I462" s="157">
        <v>29.75</v>
      </c>
      <c r="J462" s="158">
        <v>1.78</v>
      </c>
    </row>
    <row r="463" spans="1:10" ht="51.9" customHeight="1" x14ac:dyDescent="0.25">
      <c r="A463" s="159" t="s">
        <v>362</v>
      </c>
      <c r="B463" s="160" t="s">
        <v>744</v>
      </c>
      <c r="C463" s="161" t="s">
        <v>33</v>
      </c>
      <c r="D463" s="161" t="s">
        <v>745</v>
      </c>
      <c r="E463" s="284" t="s">
        <v>365</v>
      </c>
      <c r="F463" s="284"/>
      <c r="G463" s="162" t="s">
        <v>66</v>
      </c>
      <c r="H463" s="163">
        <v>1</v>
      </c>
      <c r="I463" s="164">
        <v>7.43</v>
      </c>
      <c r="J463" s="165">
        <v>7.43</v>
      </c>
    </row>
    <row r="464" spans="1:10" x14ac:dyDescent="0.25">
      <c r="A464" s="166"/>
      <c r="B464" s="167"/>
      <c r="C464" s="167"/>
      <c r="D464" s="167"/>
      <c r="E464" s="167" t="s">
        <v>375</v>
      </c>
      <c r="F464" s="168">
        <v>2.39</v>
      </c>
      <c r="G464" s="167" t="s">
        <v>376</v>
      </c>
      <c r="H464" s="168">
        <v>0</v>
      </c>
      <c r="I464" s="167" t="s">
        <v>377</v>
      </c>
      <c r="J464" s="169">
        <v>2.39</v>
      </c>
    </row>
    <row r="465" spans="1:10" x14ac:dyDescent="0.25">
      <c r="A465" s="166"/>
      <c r="B465" s="167"/>
      <c r="C465" s="167"/>
      <c r="D465" s="167"/>
      <c r="E465" s="167" t="s">
        <v>378</v>
      </c>
      <c r="F465" s="168">
        <v>2.66</v>
      </c>
      <c r="G465" s="167"/>
      <c r="H465" s="282" t="s">
        <v>379</v>
      </c>
      <c r="I465" s="282"/>
      <c r="J465" s="169">
        <v>13.23</v>
      </c>
    </row>
    <row r="466" spans="1:10" x14ac:dyDescent="0.25">
      <c r="A466" s="290" t="s">
        <v>453</v>
      </c>
      <c r="B466" s="263"/>
      <c r="C466" s="263"/>
      <c r="D466" s="263"/>
      <c r="E466" s="263"/>
      <c r="F466" s="263"/>
      <c r="G466" s="263"/>
      <c r="H466" s="263"/>
      <c r="I466" s="263"/>
      <c r="J466" s="291"/>
    </row>
    <row r="467" spans="1:10" ht="14.4" thickBot="1" x14ac:dyDescent="0.3">
      <c r="A467" s="273" t="s">
        <v>743</v>
      </c>
      <c r="B467" s="274"/>
      <c r="C467" s="274"/>
      <c r="D467" s="274"/>
      <c r="E467" s="274"/>
      <c r="F467" s="274"/>
      <c r="G467" s="274"/>
      <c r="H467" s="274"/>
      <c r="I467" s="274"/>
      <c r="J467" s="275"/>
    </row>
    <row r="468" spans="1:10" ht="0.9" customHeight="1" thickTop="1" x14ac:dyDescent="0.25">
      <c r="A468" s="170"/>
      <c r="B468" s="171"/>
      <c r="C468" s="171"/>
      <c r="D468" s="171"/>
      <c r="E468" s="171"/>
      <c r="F468" s="171"/>
      <c r="G468" s="171"/>
      <c r="H468" s="171"/>
      <c r="I468" s="171"/>
      <c r="J468" s="172"/>
    </row>
    <row r="469" spans="1:10" ht="18" customHeight="1" x14ac:dyDescent="0.25">
      <c r="A469" s="33" t="s">
        <v>191</v>
      </c>
      <c r="B469" s="34" t="s">
        <v>23</v>
      </c>
      <c r="C469" s="35" t="s">
        <v>24</v>
      </c>
      <c r="D469" s="35" t="s">
        <v>8</v>
      </c>
      <c r="E469" s="285" t="s">
        <v>356</v>
      </c>
      <c r="F469" s="285"/>
      <c r="G469" s="36" t="s">
        <v>25</v>
      </c>
      <c r="H469" s="34" t="s">
        <v>26</v>
      </c>
      <c r="I469" s="34" t="s">
        <v>27</v>
      </c>
      <c r="J469" s="37" t="s">
        <v>9</v>
      </c>
    </row>
    <row r="470" spans="1:10" ht="26.1" customHeight="1" x14ac:dyDescent="0.25">
      <c r="A470" s="44" t="s">
        <v>357</v>
      </c>
      <c r="B470" s="47" t="s">
        <v>192</v>
      </c>
      <c r="C470" s="45" t="s">
        <v>64</v>
      </c>
      <c r="D470" s="45" t="s">
        <v>193</v>
      </c>
      <c r="E470" s="286" t="s">
        <v>445</v>
      </c>
      <c r="F470" s="286"/>
      <c r="G470" s="46" t="s">
        <v>82</v>
      </c>
      <c r="H470" s="150">
        <v>1</v>
      </c>
      <c r="I470" s="48">
        <v>2.4300000000000002</v>
      </c>
      <c r="J470" s="151">
        <v>2.4300000000000002</v>
      </c>
    </row>
    <row r="471" spans="1:10" ht="26.1" customHeight="1" x14ac:dyDescent="0.25">
      <c r="A471" s="152" t="s">
        <v>359</v>
      </c>
      <c r="B471" s="153" t="s">
        <v>448</v>
      </c>
      <c r="C471" s="154" t="s">
        <v>33</v>
      </c>
      <c r="D471" s="154" t="s">
        <v>449</v>
      </c>
      <c r="E471" s="283" t="s">
        <v>358</v>
      </c>
      <c r="F471" s="283"/>
      <c r="G471" s="155" t="s">
        <v>40</v>
      </c>
      <c r="H471" s="156">
        <v>0.106</v>
      </c>
      <c r="I471" s="157">
        <v>22.69</v>
      </c>
      <c r="J471" s="158">
        <v>2.4</v>
      </c>
    </row>
    <row r="472" spans="1:10" ht="24" customHeight="1" x14ac:dyDescent="0.25">
      <c r="A472" s="159" t="s">
        <v>362</v>
      </c>
      <c r="B472" s="160" t="s">
        <v>746</v>
      </c>
      <c r="C472" s="161" t="s">
        <v>732</v>
      </c>
      <c r="D472" s="161" t="s">
        <v>747</v>
      </c>
      <c r="E472" s="284" t="s">
        <v>365</v>
      </c>
      <c r="F472" s="284"/>
      <c r="G472" s="162" t="s">
        <v>407</v>
      </c>
      <c r="H472" s="163">
        <v>3.2000000000000001E-2</v>
      </c>
      <c r="I472" s="164">
        <v>1.21</v>
      </c>
      <c r="J472" s="165">
        <v>0.03</v>
      </c>
    </row>
    <row r="473" spans="1:10" x14ac:dyDescent="0.25">
      <c r="A473" s="166"/>
      <c r="B473" s="167"/>
      <c r="C473" s="167"/>
      <c r="D473" s="167"/>
      <c r="E473" s="167" t="s">
        <v>375</v>
      </c>
      <c r="F473" s="168">
        <v>1.74</v>
      </c>
      <c r="G473" s="167" t="s">
        <v>376</v>
      </c>
      <c r="H473" s="168">
        <v>0</v>
      </c>
      <c r="I473" s="167" t="s">
        <v>377</v>
      </c>
      <c r="J473" s="169">
        <v>1.74</v>
      </c>
    </row>
    <row r="474" spans="1:10" x14ac:dyDescent="0.25">
      <c r="A474" s="166"/>
      <c r="B474" s="167"/>
      <c r="C474" s="167"/>
      <c r="D474" s="167"/>
      <c r="E474" s="167" t="s">
        <v>378</v>
      </c>
      <c r="F474" s="168">
        <v>0.61</v>
      </c>
      <c r="G474" s="167"/>
      <c r="H474" s="282" t="s">
        <v>379</v>
      </c>
      <c r="I474" s="282"/>
      <c r="J474" s="169">
        <v>3.04</v>
      </c>
    </row>
    <row r="475" spans="1:10" x14ac:dyDescent="0.25">
      <c r="A475" s="290" t="s">
        <v>453</v>
      </c>
      <c r="B475" s="263"/>
      <c r="C475" s="263"/>
      <c r="D475" s="263"/>
      <c r="E475" s="263"/>
      <c r="F475" s="263"/>
      <c r="G475" s="263"/>
      <c r="H475" s="263"/>
      <c r="I475" s="263"/>
      <c r="J475" s="291"/>
    </row>
    <row r="476" spans="1:10" ht="14.4" thickBot="1" x14ac:dyDescent="0.3">
      <c r="A476" s="273" t="s">
        <v>748</v>
      </c>
      <c r="B476" s="274"/>
      <c r="C476" s="274"/>
      <c r="D476" s="274"/>
      <c r="E476" s="274"/>
      <c r="F476" s="274"/>
      <c r="G476" s="274"/>
      <c r="H476" s="274"/>
      <c r="I476" s="274"/>
      <c r="J476" s="275"/>
    </row>
    <row r="477" spans="1:10" ht="0.9" customHeight="1" thickTop="1" x14ac:dyDescent="0.25">
      <c r="A477" s="170"/>
      <c r="B477" s="171"/>
      <c r="C477" s="171"/>
      <c r="D477" s="171"/>
      <c r="E477" s="171"/>
      <c r="F477" s="171"/>
      <c r="G477" s="171"/>
      <c r="H477" s="171"/>
      <c r="I477" s="171"/>
      <c r="J477" s="172"/>
    </row>
    <row r="478" spans="1:10" ht="18" customHeight="1" x14ac:dyDescent="0.25">
      <c r="A478" s="33" t="s">
        <v>194</v>
      </c>
      <c r="B478" s="34" t="s">
        <v>23</v>
      </c>
      <c r="C478" s="35" t="s">
        <v>24</v>
      </c>
      <c r="D478" s="35" t="s">
        <v>8</v>
      </c>
      <c r="E478" s="285" t="s">
        <v>356</v>
      </c>
      <c r="F478" s="285"/>
      <c r="G478" s="36" t="s">
        <v>25</v>
      </c>
      <c r="H478" s="34" t="s">
        <v>26</v>
      </c>
      <c r="I478" s="34" t="s">
        <v>27</v>
      </c>
      <c r="J478" s="37" t="s">
        <v>9</v>
      </c>
    </row>
    <row r="479" spans="1:10" ht="26.1" customHeight="1" x14ac:dyDescent="0.25">
      <c r="A479" s="44" t="s">
        <v>357</v>
      </c>
      <c r="B479" s="47" t="s">
        <v>195</v>
      </c>
      <c r="C479" s="45" t="s">
        <v>33</v>
      </c>
      <c r="D479" s="45" t="s">
        <v>196</v>
      </c>
      <c r="E479" s="286" t="s">
        <v>709</v>
      </c>
      <c r="F479" s="286"/>
      <c r="G479" s="46" t="s">
        <v>66</v>
      </c>
      <c r="H479" s="150">
        <v>1</v>
      </c>
      <c r="I479" s="48">
        <v>21.32</v>
      </c>
      <c r="J479" s="151">
        <v>21.32</v>
      </c>
    </row>
    <row r="480" spans="1:10" ht="26.1" customHeight="1" x14ac:dyDescent="0.25">
      <c r="A480" s="152" t="s">
        <v>359</v>
      </c>
      <c r="B480" s="153" t="s">
        <v>448</v>
      </c>
      <c r="C480" s="154" t="s">
        <v>33</v>
      </c>
      <c r="D480" s="154" t="s">
        <v>449</v>
      </c>
      <c r="E480" s="283" t="s">
        <v>358</v>
      </c>
      <c r="F480" s="283"/>
      <c r="G480" s="155" t="s">
        <v>40</v>
      </c>
      <c r="H480" s="156">
        <v>0.18629999999999999</v>
      </c>
      <c r="I480" s="157">
        <v>22.69</v>
      </c>
      <c r="J480" s="158">
        <v>4.22</v>
      </c>
    </row>
    <row r="481" spans="1:10" ht="24" customHeight="1" x14ac:dyDescent="0.25">
      <c r="A481" s="152" t="s">
        <v>359</v>
      </c>
      <c r="B481" s="153" t="s">
        <v>446</v>
      </c>
      <c r="C481" s="154" t="s">
        <v>33</v>
      </c>
      <c r="D481" s="154" t="s">
        <v>447</v>
      </c>
      <c r="E481" s="283" t="s">
        <v>358</v>
      </c>
      <c r="F481" s="283"/>
      <c r="G481" s="155" t="s">
        <v>40</v>
      </c>
      <c r="H481" s="156">
        <v>0.18629999999999999</v>
      </c>
      <c r="I481" s="157">
        <v>29.75</v>
      </c>
      <c r="J481" s="158">
        <v>5.54</v>
      </c>
    </row>
    <row r="482" spans="1:10" ht="26.1" customHeight="1" x14ac:dyDescent="0.25">
      <c r="A482" s="159" t="s">
        <v>362</v>
      </c>
      <c r="B482" s="160" t="s">
        <v>749</v>
      </c>
      <c r="C482" s="161" t="s">
        <v>33</v>
      </c>
      <c r="D482" s="161" t="s">
        <v>750</v>
      </c>
      <c r="E482" s="284" t="s">
        <v>365</v>
      </c>
      <c r="F482" s="284"/>
      <c r="G482" s="162" t="s">
        <v>66</v>
      </c>
      <c r="H482" s="163">
        <v>1</v>
      </c>
      <c r="I482" s="164">
        <v>11.56</v>
      </c>
      <c r="J482" s="165">
        <v>11.56</v>
      </c>
    </row>
    <row r="483" spans="1:10" x14ac:dyDescent="0.25">
      <c r="A483" s="166"/>
      <c r="B483" s="167"/>
      <c r="C483" s="167"/>
      <c r="D483" s="167"/>
      <c r="E483" s="167" t="s">
        <v>375</v>
      </c>
      <c r="F483" s="168">
        <v>7.43</v>
      </c>
      <c r="G483" s="167" t="s">
        <v>376</v>
      </c>
      <c r="H483" s="168">
        <v>0</v>
      </c>
      <c r="I483" s="167" t="s">
        <v>377</v>
      </c>
      <c r="J483" s="169">
        <v>7.43</v>
      </c>
    </row>
    <row r="484" spans="1:10" ht="14.4" thickBot="1" x14ac:dyDescent="0.3">
      <c r="A484" s="166"/>
      <c r="B484" s="167"/>
      <c r="C484" s="167"/>
      <c r="D484" s="167"/>
      <c r="E484" s="167" t="s">
        <v>378</v>
      </c>
      <c r="F484" s="168">
        <v>5.36</v>
      </c>
      <c r="G484" s="167"/>
      <c r="H484" s="282" t="s">
        <v>379</v>
      </c>
      <c r="I484" s="282"/>
      <c r="J484" s="169">
        <v>26.68</v>
      </c>
    </row>
    <row r="485" spans="1:10" ht="0.9" customHeight="1" thickTop="1" x14ac:dyDescent="0.25">
      <c r="A485" s="170"/>
      <c r="B485" s="171"/>
      <c r="C485" s="171"/>
      <c r="D485" s="171"/>
      <c r="E485" s="171"/>
      <c r="F485" s="171"/>
      <c r="G485" s="171"/>
      <c r="H485" s="171"/>
      <c r="I485" s="171"/>
      <c r="J485" s="172"/>
    </row>
    <row r="486" spans="1:10" ht="18" customHeight="1" x14ac:dyDescent="0.25">
      <c r="A486" s="33" t="s">
        <v>197</v>
      </c>
      <c r="B486" s="34" t="s">
        <v>23</v>
      </c>
      <c r="C486" s="35" t="s">
        <v>24</v>
      </c>
      <c r="D486" s="35" t="s">
        <v>8</v>
      </c>
      <c r="E486" s="285" t="s">
        <v>356</v>
      </c>
      <c r="F486" s="285"/>
      <c r="G486" s="36" t="s">
        <v>25</v>
      </c>
      <c r="H486" s="34" t="s">
        <v>26</v>
      </c>
      <c r="I486" s="34" t="s">
        <v>27</v>
      </c>
      <c r="J486" s="37" t="s">
        <v>9</v>
      </c>
    </row>
    <row r="487" spans="1:10" ht="39" customHeight="1" x14ac:dyDescent="0.25">
      <c r="A487" s="44" t="s">
        <v>357</v>
      </c>
      <c r="B487" s="47" t="s">
        <v>198</v>
      </c>
      <c r="C487" s="45" t="s">
        <v>33</v>
      </c>
      <c r="D487" s="45" t="s">
        <v>199</v>
      </c>
      <c r="E487" s="286" t="s">
        <v>700</v>
      </c>
      <c r="F487" s="286"/>
      <c r="G487" s="46" t="s">
        <v>66</v>
      </c>
      <c r="H487" s="150">
        <v>1</v>
      </c>
      <c r="I487" s="48">
        <v>4.8600000000000003</v>
      </c>
      <c r="J487" s="151">
        <v>4.8600000000000003</v>
      </c>
    </row>
    <row r="488" spans="1:10" ht="24" customHeight="1" x14ac:dyDescent="0.25">
      <c r="A488" s="152" t="s">
        <v>359</v>
      </c>
      <c r="B488" s="153" t="s">
        <v>446</v>
      </c>
      <c r="C488" s="154" t="s">
        <v>33</v>
      </c>
      <c r="D488" s="154" t="s">
        <v>447</v>
      </c>
      <c r="E488" s="283" t="s">
        <v>358</v>
      </c>
      <c r="F488" s="283"/>
      <c r="G488" s="155" t="s">
        <v>40</v>
      </c>
      <c r="H488" s="156">
        <v>0.1197</v>
      </c>
      <c r="I488" s="157">
        <v>29.75</v>
      </c>
      <c r="J488" s="158">
        <v>3.56</v>
      </c>
    </row>
    <row r="489" spans="1:10" ht="26.1" customHeight="1" x14ac:dyDescent="0.25">
      <c r="A489" s="152" t="s">
        <v>359</v>
      </c>
      <c r="B489" s="153" t="s">
        <v>448</v>
      </c>
      <c r="C489" s="154" t="s">
        <v>33</v>
      </c>
      <c r="D489" s="154" t="s">
        <v>449</v>
      </c>
      <c r="E489" s="283" t="s">
        <v>358</v>
      </c>
      <c r="F489" s="283"/>
      <c r="G489" s="155" t="s">
        <v>40</v>
      </c>
      <c r="H489" s="156">
        <v>1.3298600000000001E-2</v>
      </c>
      <c r="I489" s="157">
        <v>22.69</v>
      </c>
      <c r="J489" s="158">
        <v>0.3</v>
      </c>
    </row>
    <row r="490" spans="1:10" ht="26.1" customHeight="1" x14ac:dyDescent="0.25">
      <c r="A490" s="159" t="s">
        <v>362</v>
      </c>
      <c r="B490" s="160" t="s">
        <v>751</v>
      </c>
      <c r="C490" s="161" t="s">
        <v>33</v>
      </c>
      <c r="D490" s="161" t="s">
        <v>752</v>
      </c>
      <c r="E490" s="284" t="s">
        <v>365</v>
      </c>
      <c r="F490" s="284"/>
      <c r="G490" s="162" t="s">
        <v>66</v>
      </c>
      <c r="H490" s="163">
        <v>1</v>
      </c>
      <c r="I490" s="164">
        <v>1</v>
      </c>
      <c r="J490" s="165">
        <v>1</v>
      </c>
    </row>
    <row r="491" spans="1:10" x14ac:dyDescent="0.25">
      <c r="A491" s="166"/>
      <c r="B491" s="167"/>
      <c r="C491" s="167"/>
      <c r="D491" s="167"/>
      <c r="E491" s="167" t="s">
        <v>375</v>
      </c>
      <c r="F491" s="168">
        <v>3.02</v>
      </c>
      <c r="G491" s="167" t="s">
        <v>376</v>
      </c>
      <c r="H491" s="168">
        <v>0</v>
      </c>
      <c r="I491" s="167" t="s">
        <v>377</v>
      </c>
      <c r="J491" s="169">
        <v>3.02</v>
      </c>
    </row>
    <row r="492" spans="1:10" ht="14.4" thickBot="1" x14ac:dyDescent="0.3">
      <c r="A492" s="166"/>
      <c r="B492" s="167"/>
      <c r="C492" s="167"/>
      <c r="D492" s="167"/>
      <c r="E492" s="167" t="s">
        <v>378</v>
      </c>
      <c r="F492" s="168">
        <v>1.22</v>
      </c>
      <c r="G492" s="167"/>
      <c r="H492" s="282" t="s">
        <v>379</v>
      </c>
      <c r="I492" s="282"/>
      <c r="J492" s="169">
        <v>6.08</v>
      </c>
    </row>
    <row r="493" spans="1:10" ht="0.9" customHeight="1" thickTop="1" x14ac:dyDescent="0.25">
      <c r="A493" s="170"/>
      <c r="B493" s="171"/>
      <c r="C493" s="171"/>
      <c r="D493" s="171"/>
      <c r="E493" s="171"/>
      <c r="F493" s="171"/>
      <c r="G493" s="171"/>
      <c r="H493" s="171"/>
      <c r="I493" s="171"/>
      <c r="J493" s="172"/>
    </row>
    <row r="494" spans="1:10" ht="18" customHeight="1" x14ac:dyDescent="0.25">
      <c r="A494" s="33" t="s">
        <v>200</v>
      </c>
      <c r="B494" s="34" t="s">
        <v>23</v>
      </c>
      <c r="C494" s="35" t="s">
        <v>24</v>
      </c>
      <c r="D494" s="35" t="s">
        <v>8</v>
      </c>
      <c r="E494" s="285" t="s">
        <v>356</v>
      </c>
      <c r="F494" s="285"/>
      <c r="G494" s="36" t="s">
        <v>25</v>
      </c>
      <c r="H494" s="34" t="s">
        <v>26</v>
      </c>
      <c r="I494" s="34" t="s">
        <v>27</v>
      </c>
      <c r="J494" s="37" t="s">
        <v>9</v>
      </c>
    </row>
    <row r="495" spans="1:10" ht="24" customHeight="1" x14ac:dyDescent="0.25">
      <c r="A495" s="44" t="s">
        <v>357</v>
      </c>
      <c r="B495" s="47" t="s">
        <v>201</v>
      </c>
      <c r="C495" s="45" t="s">
        <v>38</v>
      </c>
      <c r="D495" s="45" t="s">
        <v>202</v>
      </c>
      <c r="E495" s="286">
        <v>12</v>
      </c>
      <c r="F495" s="286"/>
      <c r="G495" s="46" t="s">
        <v>82</v>
      </c>
      <c r="H495" s="150">
        <v>1</v>
      </c>
      <c r="I495" s="48">
        <v>2.0499999999999998</v>
      </c>
      <c r="J495" s="151">
        <v>2.0499999999999998</v>
      </c>
    </row>
    <row r="496" spans="1:10" ht="39" customHeight="1" x14ac:dyDescent="0.25">
      <c r="A496" s="159" t="s">
        <v>362</v>
      </c>
      <c r="B496" s="160" t="s">
        <v>753</v>
      </c>
      <c r="C496" s="161" t="s">
        <v>38</v>
      </c>
      <c r="D496" s="161" t="s">
        <v>754</v>
      </c>
      <c r="E496" s="284" t="s">
        <v>365</v>
      </c>
      <c r="F496" s="284"/>
      <c r="G496" s="162" t="s">
        <v>82</v>
      </c>
      <c r="H496" s="163">
        <v>1</v>
      </c>
      <c r="I496" s="164">
        <v>1.62</v>
      </c>
      <c r="J496" s="165">
        <v>1.62</v>
      </c>
    </row>
    <row r="497" spans="1:10" ht="26.1" customHeight="1" x14ac:dyDescent="0.25">
      <c r="A497" s="159" t="s">
        <v>362</v>
      </c>
      <c r="B497" s="160" t="s">
        <v>755</v>
      </c>
      <c r="C497" s="161" t="s">
        <v>38</v>
      </c>
      <c r="D497" s="161" t="s">
        <v>756</v>
      </c>
      <c r="E497" s="284" t="s">
        <v>372</v>
      </c>
      <c r="F497" s="284"/>
      <c r="G497" s="162" t="s">
        <v>40</v>
      </c>
      <c r="H497" s="163">
        <v>0.02</v>
      </c>
      <c r="I497" s="164">
        <v>21.65</v>
      </c>
      <c r="J497" s="165">
        <v>0.43</v>
      </c>
    </row>
    <row r="498" spans="1:10" x14ac:dyDescent="0.25">
      <c r="A498" s="166"/>
      <c r="B498" s="167"/>
      <c r="C498" s="167"/>
      <c r="D498" s="167"/>
      <c r="E498" s="167" t="s">
        <v>375</v>
      </c>
      <c r="F498" s="168">
        <v>0.43</v>
      </c>
      <c r="G498" s="167" t="s">
        <v>376</v>
      </c>
      <c r="H498" s="168">
        <v>0</v>
      </c>
      <c r="I498" s="167" t="s">
        <v>377</v>
      </c>
      <c r="J498" s="169">
        <v>0.43</v>
      </c>
    </row>
    <row r="499" spans="1:10" ht="14.4" thickBot="1" x14ac:dyDescent="0.3">
      <c r="A499" s="166"/>
      <c r="B499" s="167"/>
      <c r="C499" s="167"/>
      <c r="D499" s="167"/>
      <c r="E499" s="167" t="s">
        <v>378</v>
      </c>
      <c r="F499" s="168">
        <v>0.51</v>
      </c>
      <c r="G499" s="167"/>
      <c r="H499" s="282" t="s">
        <v>379</v>
      </c>
      <c r="I499" s="282"/>
      <c r="J499" s="169">
        <v>2.56</v>
      </c>
    </row>
    <row r="500" spans="1:10" ht="0.9" customHeight="1" thickTop="1" x14ac:dyDescent="0.25">
      <c r="A500" s="170"/>
      <c r="B500" s="171"/>
      <c r="C500" s="171"/>
      <c r="D500" s="171"/>
      <c r="E500" s="171"/>
      <c r="F500" s="171"/>
      <c r="G500" s="171"/>
      <c r="H500" s="171"/>
      <c r="I500" s="171"/>
      <c r="J500" s="172"/>
    </row>
    <row r="501" spans="1:10" ht="18" customHeight="1" x14ac:dyDescent="0.25">
      <c r="A501" s="33" t="s">
        <v>205</v>
      </c>
      <c r="B501" s="34" t="s">
        <v>23</v>
      </c>
      <c r="C501" s="35" t="s">
        <v>24</v>
      </c>
      <c r="D501" s="35" t="s">
        <v>8</v>
      </c>
      <c r="E501" s="285" t="s">
        <v>356</v>
      </c>
      <c r="F501" s="285"/>
      <c r="G501" s="36" t="s">
        <v>25</v>
      </c>
      <c r="H501" s="34" t="s">
        <v>26</v>
      </c>
      <c r="I501" s="34" t="s">
        <v>27</v>
      </c>
      <c r="J501" s="37" t="s">
        <v>9</v>
      </c>
    </row>
    <row r="502" spans="1:10" ht="24" customHeight="1" x14ac:dyDescent="0.25">
      <c r="A502" s="44" t="s">
        <v>357</v>
      </c>
      <c r="B502" s="47" t="s">
        <v>206</v>
      </c>
      <c r="C502" s="45" t="s">
        <v>33</v>
      </c>
      <c r="D502" s="45" t="s">
        <v>207</v>
      </c>
      <c r="E502" s="286" t="s">
        <v>757</v>
      </c>
      <c r="F502" s="286"/>
      <c r="G502" s="46" t="s">
        <v>208</v>
      </c>
      <c r="H502" s="150">
        <v>1</v>
      </c>
      <c r="I502" s="48">
        <v>85.91</v>
      </c>
      <c r="J502" s="151">
        <v>85.91</v>
      </c>
    </row>
    <row r="503" spans="1:10" ht="24" customHeight="1" x14ac:dyDescent="0.25">
      <c r="A503" s="152" t="s">
        <v>359</v>
      </c>
      <c r="B503" s="153" t="s">
        <v>397</v>
      </c>
      <c r="C503" s="154" t="s">
        <v>33</v>
      </c>
      <c r="D503" s="154" t="s">
        <v>398</v>
      </c>
      <c r="E503" s="283" t="s">
        <v>358</v>
      </c>
      <c r="F503" s="283"/>
      <c r="G503" s="155" t="s">
        <v>40</v>
      </c>
      <c r="H503" s="156">
        <v>3.9557666999999999</v>
      </c>
      <c r="I503" s="157">
        <v>21.72</v>
      </c>
      <c r="J503" s="158">
        <v>85.91</v>
      </c>
    </row>
    <row r="504" spans="1:10" x14ac:dyDescent="0.25">
      <c r="A504" s="166"/>
      <c r="B504" s="167"/>
      <c r="C504" s="167"/>
      <c r="D504" s="167"/>
      <c r="E504" s="167" t="s">
        <v>375</v>
      </c>
      <c r="F504" s="168">
        <v>61.67</v>
      </c>
      <c r="G504" s="167" t="s">
        <v>376</v>
      </c>
      <c r="H504" s="168">
        <v>0</v>
      </c>
      <c r="I504" s="167" t="s">
        <v>377</v>
      </c>
      <c r="J504" s="169">
        <v>61.67</v>
      </c>
    </row>
    <row r="505" spans="1:10" ht="14.4" thickBot="1" x14ac:dyDescent="0.3">
      <c r="A505" s="166"/>
      <c r="B505" s="167"/>
      <c r="C505" s="167"/>
      <c r="D505" s="167"/>
      <c r="E505" s="167" t="s">
        <v>378</v>
      </c>
      <c r="F505" s="168">
        <v>21.63</v>
      </c>
      <c r="G505" s="167"/>
      <c r="H505" s="282" t="s">
        <v>379</v>
      </c>
      <c r="I505" s="282"/>
      <c r="J505" s="169">
        <v>107.54</v>
      </c>
    </row>
    <row r="506" spans="1:10" ht="0.9" customHeight="1" thickTop="1" x14ac:dyDescent="0.25">
      <c r="A506" s="170"/>
      <c r="B506" s="171"/>
      <c r="C506" s="171"/>
      <c r="D506" s="171"/>
      <c r="E506" s="171"/>
      <c r="F506" s="171"/>
      <c r="G506" s="171"/>
      <c r="H506" s="171"/>
      <c r="I506" s="171"/>
      <c r="J506" s="172"/>
    </row>
    <row r="507" spans="1:10" ht="18" customHeight="1" x14ac:dyDescent="0.25">
      <c r="A507" s="33" t="s">
        <v>209</v>
      </c>
      <c r="B507" s="34" t="s">
        <v>23</v>
      </c>
      <c r="C507" s="35" t="s">
        <v>24</v>
      </c>
      <c r="D507" s="35" t="s">
        <v>8</v>
      </c>
      <c r="E507" s="285" t="s">
        <v>356</v>
      </c>
      <c r="F507" s="285"/>
      <c r="G507" s="36" t="s">
        <v>25</v>
      </c>
      <c r="H507" s="34" t="s">
        <v>26</v>
      </c>
      <c r="I507" s="34" t="s">
        <v>27</v>
      </c>
      <c r="J507" s="37" t="s">
        <v>9</v>
      </c>
    </row>
    <row r="508" spans="1:10" ht="26.1" customHeight="1" x14ac:dyDescent="0.25">
      <c r="A508" s="44" t="s">
        <v>357</v>
      </c>
      <c r="B508" s="47" t="s">
        <v>210</v>
      </c>
      <c r="C508" s="45" t="s">
        <v>33</v>
      </c>
      <c r="D508" s="45" t="s">
        <v>211</v>
      </c>
      <c r="E508" s="286" t="s">
        <v>758</v>
      </c>
      <c r="F508" s="286"/>
      <c r="G508" s="46" t="s">
        <v>208</v>
      </c>
      <c r="H508" s="150">
        <v>1</v>
      </c>
      <c r="I508" s="48">
        <v>26.05</v>
      </c>
      <c r="J508" s="151">
        <v>26.05</v>
      </c>
    </row>
    <row r="509" spans="1:10" ht="39" customHeight="1" x14ac:dyDescent="0.25">
      <c r="A509" s="152" t="s">
        <v>359</v>
      </c>
      <c r="B509" s="153" t="s">
        <v>759</v>
      </c>
      <c r="C509" s="154" t="s">
        <v>33</v>
      </c>
      <c r="D509" s="154" t="s">
        <v>760</v>
      </c>
      <c r="E509" s="283" t="s">
        <v>410</v>
      </c>
      <c r="F509" s="283"/>
      <c r="G509" s="155" t="s">
        <v>48</v>
      </c>
      <c r="H509" s="156">
        <v>0.19620000000000001</v>
      </c>
      <c r="I509" s="157">
        <v>36.840000000000003</v>
      </c>
      <c r="J509" s="158">
        <v>7.22</v>
      </c>
    </row>
    <row r="510" spans="1:10" ht="65.099999999999994" customHeight="1" x14ac:dyDescent="0.25">
      <c r="A510" s="152" t="s">
        <v>359</v>
      </c>
      <c r="B510" s="153" t="s">
        <v>761</v>
      </c>
      <c r="C510" s="154" t="s">
        <v>33</v>
      </c>
      <c r="D510" s="154" t="s">
        <v>762</v>
      </c>
      <c r="E510" s="283" t="s">
        <v>410</v>
      </c>
      <c r="F510" s="283"/>
      <c r="G510" s="155" t="s">
        <v>763</v>
      </c>
      <c r="H510" s="156">
        <v>5.9999999999999995E-4</v>
      </c>
      <c r="I510" s="157">
        <v>70.989999999999995</v>
      </c>
      <c r="J510" s="158">
        <v>0.04</v>
      </c>
    </row>
    <row r="511" spans="1:10" ht="65.099999999999994" customHeight="1" x14ac:dyDescent="0.25">
      <c r="A511" s="152" t="s">
        <v>359</v>
      </c>
      <c r="B511" s="153" t="s">
        <v>764</v>
      </c>
      <c r="C511" s="154" t="s">
        <v>33</v>
      </c>
      <c r="D511" s="154" t="s">
        <v>765</v>
      </c>
      <c r="E511" s="283" t="s">
        <v>410</v>
      </c>
      <c r="F511" s="283"/>
      <c r="G511" s="155" t="s">
        <v>48</v>
      </c>
      <c r="H511" s="156">
        <v>5.4000000000000003E-3</v>
      </c>
      <c r="I511" s="157">
        <v>317.14</v>
      </c>
      <c r="J511" s="158">
        <v>1.71</v>
      </c>
    </row>
    <row r="512" spans="1:10" ht="24" customHeight="1" x14ac:dyDescent="0.25">
      <c r="A512" s="152" t="s">
        <v>359</v>
      </c>
      <c r="B512" s="153" t="s">
        <v>397</v>
      </c>
      <c r="C512" s="154" t="s">
        <v>33</v>
      </c>
      <c r="D512" s="154" t="s">
        <v>398</v>
      </c>
      <c r="E512" s="283" t="s">
        <v>358</v>
      </c>
      <c r="F512" s="283"/>
      <c r="G512" s="155" t="s">
        <v>40</v>
      </c>
      <c r="H512" s="156">
        <v>0.78659999999999997</v>
      </c>
      <c r="I512" s="157">
        <v>21.72</v>
      </c>
      <c r="J512" s="158">
        <v>17.079999999999998</v>
      </c>
    </row>
    <row r="513" spans="1:10" x14ac:dyDescent="0.25">
      <c r="A513" s="166"/>
      <c r="B513" s="167"/>
      <c r="C513" s="167"/>
      <c r="D513" s="167"/>
      <c r="E513" s="167" t="s">
        <v>375</v>
      </c>
      <c r="F513" s="168">
        <v>17.03</v>
      </c>
      <c r="G513" s="167" t="s">
        <v>376</v>
      </c>
      <c r="H513" s="168">
        <v>0</v>
      </c>
      <c r="I513" s="167" t="s">
        <v>377</v>
      </c>
      <c r="J513" s="169">
        <v>17.03</v>
      </c>
    </row>
    <row r="514" spans="1:10" ht="14.4" thickBot="1" x14ac:dyDescent="0.3">
      <c r="A514" s="166"/>
      <c r="B514" s="167"/>
      <c r="C514" s="167"/>
      <c r="D514" s="167"/>
      <c r="E514" s="167" t="s">
        <v>378</v>
      </c>
      <c r="F514" s="168">
        <v>6.55</v>
      </c>
      <c r="G514" s="167"/>
      <c r="H514" s="282" t="s">
        <v>379</v>
      </c>
      <c r="I514" s="282"/>
      <c r="J514" s="169">
        <v>32.6</v>
      </c>
    </row>
    <row r="515" spans="1:10" ht="0.9" customHeight="1" thickTop="1" x14ac:dyDescent="0.25">
      <c r="A515" s="170"/>
      <c r="B515" s="171"/>
      <c r="C515" s="171"/>
      <c r="D515" s="171"/>
      <c r="E515" s="171"/>
      <c r="F515" s="171"/>
      <c r="G515" s="171"/>
      <c r="H515" s="171"/>
      <c r="I515" s="171"/>
      <c r="J515" s="172"/>
    </row>
    <row r="516" spans="1:10" ht="18" customHeight="1" x14ac:dyDescent="0.25">
      <c r="A516" s="33" t="s">
        <v>212</v>
      </c>
      <c r="B516" s="34" t="s">
        <v>23</v>
      </c>
      <c r="C516" s="35" t="s">
        <v>24</v>
      </c>
      <c r="D516" s="35" t="s">
        <v>8</v>
      </c>
      <c r="E516" s="285" t="s">
        <v>356</v>
      </c>
      <c r="F516" s="285"/>
      <c r="G516" s="36" t="s">
        <v>25</v>
      </c>
      <c r="H516" s="34" t="s">
        <v>26</v>
      </c>
      <c r="I516" s="34" t="s">
        <v>27</v>
      </c>
      <c r="J516" s="37" t="s">
        <v>9</v>
      </c>
    </row>
    <row r="517" spans="1:10" ht="26.1" customHeight="1" x14ac:dyDescent="0.25">
      <c r="A517" s="44" t="s">
        <v>357</v>
      </c>
      <c r="B517" s="47" t="s">
        <v>213</v>
      </c>
      <c r="C517" s="45" t="s">
        <v>69</v>
      </c>
      <c r="D517" s="45" t="s">
        <v>214</v>
      </c>
      <c r="E517" s="286" t="s">
        <v>766</v>
      </c>
      <c r="F517" s="286"/>
      <c r="G517" s="46" t="s">
        <v>215</v>
      </c>
      <c r="H517" s="150">
        <v>1</v>
      </c>
      <c r="I517" s="48">
        <v>13.89</v>
      </c>
      <c r="J517" s="151">
        <v>13.89</v>
      </c>
    </row>
    <row r="518" spans="1:10" ht="15" customHeight="1" x14ac:dyDescent="0.25">
      <c r="A518" s="33" t="s">
        <v>7</v>
      </c>
      <c r="B518" s="34" t="s">
        <v>23</v>
      </c>
      <c r="C518" s="35" t="s">
        <v>24</v>
      </c>
      <c r="D518" s="35" t="s">
        <v>8</v>
      </c>
      <c r="E518" s="285" t="s">
        <v>356</v>
      </c>
      <c r="F518" s="288"/>
      <c r="G518" s="36" t="s">
        <v>25</v>
      </c>
      <c r="H518" s="34" t="s">
        <v>26</v>
      </c>
      <c r="I518" s="34" t="s">
        <v>27</v>
      </c>
      <c r="J518" s="37" t="s">
        <v>9</v>
      </c>
    </row>
    <row r="519" spans="1:10" ht="24" customHeight="1" x14ac:dyDescent="0.25">
      <c r="A519" s="159" t="s">
        <v>362</v>
      </c>
      <c r="B519" s="160" t="s">
        <v>767</v>
      </c>
      <c r="C519" s="161" t="s">
        <v>69</v>
      </c>
      <c r="D519" s="161" t="s">
        <v>768</v>
      </c>
      <c r="E519" s="284" t="s">
        <v>372</v>
      </c>
      <c r="F519" s="284"/>
      <c r="G519" s="162" t="s">
        <v>57</v>
      </c>
      <c r="H519" s="163">
        <v>0.125</v>
      </c>
      <c r="I519" s="164" t="s">
        <v>769</v>
      </c>
      <c r="J519" s="174" t="s">
        <v>770</v>
      </c>
    </row>
    <row r="520" spans="1:10" ht="39" customHeight="1" x14ac:dyDescent="0.25">
      <c r="A520" s="159" t="s">
        <v>362</v>
      </c>
      <c r="B520" s="160" t="s">
        <v>771</v>
      </c>
      <c r="C520" s="161" t="s">
        <v>69</v>
      </c>
      <c r="D520" s="161" t="s">
        <v>772</v>
      </c>
      <c r="E520" s="284" t="s">
        <v>773</v>
      </c>
      <c r="F520" s="284"/>
      <c r="G520" s="162" t="s">
        <v>774</v>
      </c>
      <c r="H520" s="163">
        <v>0.125</v>
      </c>
      <c r="I520" s="164" t="s">
        <v>775</v>
      </c>
      <c r="J520" s="174" t="s">
        <v>776</v>
      </c>
    </row>
    <row r="521" spans="1:10" ht="24" customHeight="1" x14ac:dyDescent="0.25">
      <c r="A521" s="152" t="s">
        <v>357</v>
      </c>
      <c r="B521" s="153" t="s">
        <v>502</v>
      </c>
      <c r="C521" s="154" t="s">
        <v>69</v>
      </c>
      <c r="D521" s="154" t="s">
        <v>777</v>
      </c>
      <c r="E521" s="283" t="s">
        <v>459</v>
      </c>
      <c r="F521" s="283"/>
      <c r="G521" s="155" t="s">
        <v>57</v>
      </c>
      <c r="H521" s="156">
        <v>0.125</v>
      </c>
      <c r="I521" s="157" t="s">
        <v>460</v>
      </c>
      <c r="J521" s="175" t="s">
        <v>778</v>
      </c>
    </row>
    <row r="522" spans="1:10" ht="26.1" customHeight="1" x14ac:dyDescent="0.25">
      <c r="A522" s="159" t="s">
        <v>362</v>
      </c>
      <c r="B522" s="160" t="s">
        <v>779</v>
      </c>
      <c r="C522" s="161" t="s">
        <v>69</v>
      </c>
      <c r="D522" s="161" t="s">
        <v>780</v>
      </c>
      <c r="E522" s="284" t="s">
        <v>365</v>
      </c>
      <c r="F522" s="284"/>
      <c r="G522" s="162" t="s">
        <v>71</v>
      </c>
      <c r="H522" s="163">
        <v>5.0000000000000001E-3</v>
      </c>
      <c r="I522" s="164" t="s">
        <v>781</v>
      </c>
      <c r="J522" s="174" t="s">
        <v>782</v>
      </c>
    </row>
    <row r="523" spans="1:10" ht="39.9" customHeight="1" x14ac:dyDescent="0.25">
      <c r="A523" s="287" t="s">
        <v>483</v>
      </c>
      <c r="B523" s="288"/>
      <c r="C523" s="288"/>
      <c r="D523" s="288"/>
      <c r="E523" s="288"/>
      <c r="F523" s="288"/>
      <c r="G523" s="288"/>
      <c r="H523" s="288"/>
      <c r="I523" s="288"/>
      <c r="J523" s="289"/>
    </row>
    <row r="524" spans="1:10" ht="15" customHeight="1" x14ac:dyDescent="0.25">
      <c r="A524" s="33" t="s">
        <v>7</v>
      </c>
      <c r="B524" s="34" t="s">
        <v>23</v>
      </c>
      <c r="C524" s="35" t="s">
        <v>24</v>
      </c>
      <c r="D524" s="35" t="s">
        <v>8</v>
      </c>
      <c r="E524" s="285" t="s">
        <v>356</v>
      </c>
      <c r="F524" s="288"/>
      <c r="G524" s="36" t="s">
        <v>25</v>
      </c>
      <c r="H524" s="34" t="s">
        <v>26</v>
      </c>
      <c r="I524" s="34" t="s">
        <v>27</v>
      </c>
      <c r="J524" s="37" t="s">
        <v>9</v>
      </c>
    </row>
    <row r="525" spans="1:10" ht="24" customHeight="1" x14ac:dyDescent="0.25">
      <c r="A525" s="159" t="s">
        <v>362</v>
      </c>
      <c r="B525" s="160" t="s">
        <v>767</v>
      </c>
      <c r="C525" s="161" t="s">
        <v>69</v>
      </c>
      <c r="D525" s="161" t="s">
        <v>768</v>
      </c>
      <c r="E525" s="284" t="s">
        <v>372</v>
      </c>
      <c r="F525" s="284"/>
      <c r="G525" s="162" t="s">
        <v>57</v>
      </c>
      <c r="H525" s="163">
        <v>0.125</v>
      </c>
      <c r="I525" s="164" t="s">
        <v>769</v>
      </c>
      <c r="J525" s="174" t="s">
        <v>770</v>
      </c>
    </row>
    <row r="526" spans="1:10" ht="39" customHeight="1" x14ac:dyDescent="0.25">
      <c r="A526" s="159" t="s">
        <v>362</v>
      </c>
      <c r="B526" s="160" t="s">
        <v>771</v>
      </c>
      <c r="C526" s="161" t="s">
        <v>69</v>
      </c>
      <c r="D526" s="161" t="s">
        <v>772</v>
      </c>
      <c r="E526" s="284" t="s">
        <v>773</v>
      </c>
      <c r="F526" s="284"/>
      <c r="G526" s="162" t="s">
        <v>774</v>
      </c>
      <c r="H526" s="163">
        <v>0.125</v>
      </c>
      <c r="I526" s="164" t="s">
        <v>775</v>
      </c>
      <c r="J526" s="174" t="s">
        <v>776</v>
      </c>
    </row>
    <row r="527" spans="1:10" ht="24" customHeight="1" x14ac:dyDescent="0.25">
      <c r="A527" s="159" t="s">
        <v>362</v>
      </c>
      <c r="B527" s="160" t="s">
        <v>543</v>
      </c>
      <c r="C527" s="161" t="s">
        <v>69</v>
      </c>
      <c r="D527" s="161" t="s">
        <v>544</v>
      </c>
      <c r="E527" s="284" t="s">
        <v>365</v>
      </c>
      <c r="F527" s="284"/>
      <c r="G527" s="162" t="s">
        <v>521</v>
      </c>
      <c r="H527" s="163">
        <v>2.875E-4</v>
      </c>
      <c r="I527" s="164" t="s">
        <v>545</v>
      </c>
      <c r="J527" s="174" t="s">
        <v>487</v>
      </c>
    </row>
    <row r="528" spans="1:10" ht="24" customHeight="1" x14ac:dyDescent="0.25">
      <c r="A528" s="159" t="s">
        <v>362</v>
      </c>
      <c r="B528" s="160" t="s">
        <v>528</v>
      </c>
      <c r="C528" s="161" t="s">
        <v>69</v>
      </c>
      <c r="D528" s="161" t="s">
        <v>529</v>
      </c>
      <c r="E528" s="284" t="s">
        <v>511</v>
      </c>
      <c r="F528" s="284"/>
      <c r="G528" s="162" t="s">
        <v>71</v>
      </c>
      <c r="H528" s="163">
        <v>5.6249999999999996E-4</v>
      </c>
      <c r="I528" s="164" t="s">
        <v>530</v>
      </c>
      <c r="J528" s="174" t="s">
        <v>487</v>
      </c>
    </row>
    <row r="529" spans="1:10" ht="26.1" customHeight="1" x14ac:dyDescent="0.25">
      <c r="A529" s="159" t="s">
        <v>362</v>
      </c>
      <c r="B529" s="160" t="s">
        <v>492</v>
      </c>
      <c r="C529" s="161" t="s">
        <v>69</v>
      </c>
      <c r="D529" s="161" t="s">
        <v>493</v>
      </c>
      <c r="E529" s="284" t="s">
        <v>365</v>
      </c>
      <c r="F529" s="284"/>
      <c r="G529" s="162" t="s">
        <v>71</v>
      </c>
      <c r="H529" s="163">
        <v>2.5000000000000001E-5</v>
      </c>
      <c r="I529" s="164" t="s">
        <v>494</v>
      </c>
      <c r="J529" s="174" t="s">
        <v>487</v>
      </c>
    </row>
    <row r="530" spans="1:10" ht="24" customHeight="1" x14ac:dyDescent="0.25">
      <c r="A530" s="159" t="s">
        <v>362</v>
      </c>
      <c r="B530" s="160" t="s">
        <v>531</v>
      </c>
      <c r="C530" s="161" t="s">
        <v>69</v>
      </c>
      <c r="D530" s="161" t="s">
        <v>532</v>
      </c>
      <c r="E530" s="284" t="s">
        <v>365</v>
      </c>
      <c r="F530" s="284"/>
      <c r="G530" s="162" t="s">
        <v>71</v>
      </c>
      <c r="H530" s="163">
        <v>1.17625E-2</v>
      </c>
      <c r="I530" s="164" t="s">
        <v>533</v>
      </c>
      <c r="J530" s="174" t="s">
        <v>523</v>
      </c>
    </row>
    <row r="531" spans="1:10" ht="24" customHeight="1" x14ac:dyDescent="0.25">
      <c r="A531" s="159" t="s">
        <v>362</v>
      </c>
      <c r="B531" s="160" t="s">
        <v>539</v>
      </c>
      <c r="C531" s="161" t="s">
        <v>69</v>
      </c>
      <c r="D531" s="161" t="s">
        <v>540</v>
      </c>
      <c r="E531" s="284" t="s">
        <v>365</v>
      </c>
      <c r="F531" s="284"/>
      <c r="G531" s="162" t="s">
        <v>71</v>
      </c>
      <c r="H531" s="163">
        <v>5.6249999999999996E-4</v>
      </c>
      <c r="I531" s="164" t="s">
        <v>541</v>
      </c>
      <c r="J531" s="174" t="s">
        <v>783</v>
      </c>
    </row>
    <row r="532" spans="1:10" ht="26.1" customHeight="1" x14ac:dyDescent="0.25">
      <c r="A532" s="159" t="s">
        <v>362</v>
      </c>
      <c r="B532" s="160" t="s">
        <v>549</v>
      </c>
      <c r="C532" s="161" t="s">
        <v>69</v>
      </c>
      <c r="D532" s="161" t="s">
        <v>550</v>
      </c>
      <c r="E532" s="284" t="s">
        <v>511</v>
      </c>
      <c r="F532" s="284"/>
      <c r="G532" s="162" t="s">
        <v>71</v>
      </c>
      <c r="H532" s="163">
        <v>1.2725E-2</v>
      </c>
      <c r="I532" s="164" t="s">
        <v>551</v>
      </c>
      <c r="J532" s="174" t="s">
        <v>465</v>
      </c>
    </row>
    <row r="533" spans="1:10" ht="24" customHeight="1" x14ac:dyDescent="0.25">
      <c r="A533" s="159" t="s">
        <v>362</v>
      </c>
      <c r="B533" s="160" t="s">
        <v>515</v>
      </c>
      <c r="C533" s="161" t="s">
        <v>69</v>
      </c>
      <c r="D533" s="161" t="s">
        <v>516</v>
      </c>
      <c r="E533" s="284" t="s">
        <v>365</v>
      </c>
      <c r="F533" s="284"/>
      <c r="G533" s="162" t="s">
        <v>71</v>
      </c>
      <c r="H533" s="163">
        <v>5.6249999999999996E-4</v>
      </c>
      <c r="I533" s="164" t="s">
        <v>517</v>
      </c>
      <c r="J533" s="174" t="s">
        <v>487</v>
      </c>
    </row>
    <row r="534" spans="1:10" ht="24" customHeight="1" x14ac:dyDescent="0.25">
      <c r="A534" s="159" t="s">
        <v>362</v>
      </c>
      <c r="B534" s="160" t="s">
        <v>546</v>
      </c>
      <c r="C534" s="161" t="s">
        <v>69</v>
      </c>
      <c r="D534" s="161" t="s">
        <v>547</v>
      </c>
      <c r="E534" s="284" t="s">
        <v>365</v>
      </c>
      <c r="F534" s="284"/>
      <c r="G534" s="162" t="s">
        <v>71</v>
      </c>
      <c r="H534" s="163">
        <v>3.7499999999999997E-5</v>
      </c>
      <c r="I534" s="164" t="s">
        <v>548</v>
      </c>
      <c r="J534" s="174" t="s">
        <v>487</v>
      </c>
    </row>
    <row r="535" spans="1:10" ht="24" customHeight="1" x14ac:dyDescent="0.25">
      <c r="A535" s="159" t="s">
        <v>362</v>
      </c>
      <c r="B535" s="160" t="s">
        <v>502</v>
      </c>
      <c r="C535" s="161" t="s">
        <v>69</v>
      </c>
      <c r="D535" s="161" t="s">
        <v>503</v>
      </c>
      <c r="E535" s="284" t="s">
        <v>365</v>
      </c>
      <c r="F535" s="284"/>
      <c r="G535" s="162" t="s">
        <v>71</v>
      </c>
      <c r="H535" s="163">
        <v>2.2499999999999999E-4</v>
      </c>
      <c r="I535" s="164" t="s">
        <v>504</v>
      </c>
      <c r="J535" s="174" t="s">
        <v>487</v>
      </c>
    </row>
    <row r="536" spans="1:10" ht="24" customHeight="1" x14ac:dyDescent="0.25">
      <c r="A536" s="159" t="s">
        <v>362</v>
      </c>
      <c r="B536" s="160" t="s">
        <v>499</v>
      </c>
      <c r="C536" s="161" t="s">
        <v>69</v>
      </c>
      <c r="D536" s="161" t="s">
        <v>500</v>
      </c>
      <c r="E536" s="284" t="s">
        <v>365</v>
      </c>
      <c r="F536" s="284"/>
      <c r="G536" s="162" t="s">
        <v>71</v>
      </c>
      <c r="H536" s="163">
        <v>2.5000000000000001E-5</v>
      </c>
      <c r="I536" s="164" t="s">
        <v>501</v>
      </c>
      <c r="J536" s="174" t="s">
        <v>487</v>
      </c>
    </row>
    <row r="537" spans="1:10" ht="26.1" customHeight="1" x14ac:dyDescent="0.25">
      <c r="A537" s="159" t="s">
        <v>362</v>
      </c>
      <c r="B537" s="160" t="s">
        <v>496</v>
      </c>
      <c r="C537" s="161" t="s">
        <v>69</v>
      </c>
      <c r="D537" s="161" t="s">
        <v>497</v>
      </c>
      <c r="E537" s="284" t="s">
        <v>365</v>
      </c>
      <c r="F537" s="284"/>
      <c r="G537" s="162" t="s">
        <v>71</v>
      </c>
      <c r="H537" s="163">
        <v>7.4999999999999993E-5</v>
      </c>
      <c r="I537" s="164" t="s">
        <v>498</v>
      </c>
      <c r="J537" s="174" t="s">
        <v>487</v>
      </c>
    </row>
    <row r="538" spans="1:10" ht="26.1" customHeight="1" x14ac:dyDescent="0.25">
      <c r="A538" s="159" t="s">
        <v>362</v>
      </c>
      <c r="B538" s="160" t="s">
        <v>519</v>
      </c>
      <c r="C538" s="161" t="s">
        <v>69</v>
      </c>
      <c r="D538" s="161" t="s">
        <v>520</v>
      </c>
      <c r="E538" s="284" t="s">
        <v>365</v>
      </c>
      <c r="F538" s="284"/>
      <c r="G538" s="162" t="s">
        <v>521</v>
      </c>
      <c r="H538" s="163">
        <v>1E-4</v>
      </c>
      <c r="I538" s="164" t="s">
        <v>522</v>
      </c>
      <c r="J538" s="174" t="s">
        <v>487</v>
      </c>
    </row>
    <row r="539" spans="1:10" ht="24" customHeight="1" x14ac:dyDescent="0.25">
      <c r="A539" s="159" t="s">
        <v>362</v>
      </c>
      <c r="B539" s="160" t="s">
        <v>488</v>
      </c>
      <c r="C539" s="161" t="s">
        <v>69</v>
      </c>
      <c r="D539" s="161" t="s">
        <v>489</v>
      </c>
      <c r="E539" s="284" t="s">
        <v>365</v>
      </c>
      <c r="F539" s="284"/>
      <c r="G539" s="162" t="s">
        <v>71</v>
      </c>
      <c r="H539" s="163">
        <v>1.875E-4</v>
      </c>
      <c r="I539" s="164" t="s">
        <v>490</v>
      </c>
      <c r="J539" s="174" t="s">
        <v>505</v>
      </c>
    </row>
    <row r="540" spans="1:10" ht="26.1" customHeight="1" x14ac:dyDescent="0.25">
      <c r="A540" s="159" t="s">
        <v>362</v>
      </c>
      <c r="B540" s="160" t="s">
        <v>506</v>
      </c>
      <c r="C540" s="161" t="s">
        <v>69</v>
      </c>
      <c r="D540" s="161" t="s">
        <v>507</v>
      </c>
      <c r="E540" s="284" t="s">
        <v>365</v>
      </c>
      <c r="F540" s="284"/>
      <c r="G540" s="162" t="s">
        <v>71</v>
      </c>
      <c r="H540" s="163">
        <v>2.5000000000000001E-5</v>
      </c>
      <c r="I540" s="164" t="s">
        <v>508</v>
      </c>
      <c r="J540" s="174" t="s">
        <v>487</v>
      </c>
    </row>
    <row r="541" spans="1:10" ht="24" customHeight="1" x14ac:dyDescent="0.25">
      <c r="A541" s="159" t="s">
        <v>362</v>
      </c>
      <c r="B541" s="160" t="s">
        <v>524</v>
      </c>
      <c r="C541" s="161" t="s">
        <v>69</v>
      </c>
      <c r="D541" s="161" t="s">
        <v>525</v>
      </c>
      <c r="E541" s="284" t="s">
        <v>365</v>
      </c>
      <c r="F541" s="284"/>
      <c r="G541" s="162" t="s">
        <v>526</v>
      </c>
      <c r="H541" s="163">
        <v>1E-4</v>
      </c>
      <c r="I541" s="164" t="s">
        <v>527</v>
      </c>
      <c r="J541" s="174" t="s">
        <v>487</v>
      </c>
    </row>
    <row r="542" spans="1:10" ht="24" customHeight="1" x14ac:dyDescent="0.25">
      <c r="A542" s="159" t="s">
        <v>362</v>
      </c>
      <c r="B542" s="160" t="s">
        <v>484</v>
      </c>
      <c r="C542" s="161" t="s">
        <v>69</v>
      </c>
      <c r="D542" s="161" t="s">
        <v>485</v>
      </c>
      <c r="E542" s="284" t="s">
        <v>365</v>
      </c>
      <c r="F542" s="284"/>
      <c r="G542" s="162" t="s">
        <v>71</v>
      </c>
      <c r="H542" s="163">
        <v>1.2500000000000001E-5</v>
      </c>
      <c r="I542" s="164" t="s">
        <v>486</v>
      </c>
      <c r="J542" s="174" t="s">
        <v>487</v>
      </c>
    </row>
    <row r="543" spans="1:10" ht="24" customHeight="1" x14ac:dyDescent="0.25">
      <c r="A543" s="159" t="s">
        <v>362</v>
      </c>
      <c r="B543" s="160" t="s">
        <v>509</v>
      </c>
      <c r="C543" s="161" t="s">
        <v>69</v>
      </c>
      <c r="D543" s="161" t="s">
        <v>510</v>
      </c>
      <c r="E543" s="284" t="s">
        <v>511</v>
      </c>
      <c r="F543" s="284"/>
      <c r="G543" s="162" t="s">
        <v>512</v>
      </c>
      <c r="H543" s="163">
        <v>5.0000000000000002E-5</v>
      </c>
      <c r="I543" s="164" t="s">
        <v>513</v>
      </c>
      <c r="J543" s="174" t="s">
        <v>495</v>
      </c>
    </row>
    <row r="544" spans="1:10" ht="24" customHeight="1" x14ac:dyDescent="0.25">
      <c r="A544" s="159" t="s">
        <v>362</v>
      </c>
      <c r="B544" s="160" t="s">
        <v>535</v>
      </c>
      <c r="C544" s="161" t="s">
        <v>69</v>
      </c>
      <c r="D544" s="161" t="s">
        <v>536</v>
      </c>
      <c r="E544" s="284" t="s">
        <v>365</v>
      </c>
      <c r="F544" s="284"/>
      <c r="G544" s="162" t="s">
        <v>71</v>
      </c>
      <c r="H544" s="163">
        <v>1.2725E-2</v>
      </c>
      <c r="I544" s="164" t="s">
        <v>537</v>
      </c>
      <c r="J544" s="174" t="s">
        <v>784</v>
      </c>
    </row>
    <row r="545" spans="1:10" ht="26.1" customHeight="1" x14ac:dyDescent="0.25">
      <c r="A545" s="159" t="s">
        <v>362</v>
      </c>
      <c r="B545" s="160" t="s">
        <v>779</v>
      </c>
      <c r="C545" s="161" t="s">
        <v>69</v>
      </c>
      <c r="D545" s="161" t="s">
        <v>780</v>
      </c>
      <c r="E545" s="284" t="s">
        <v>365</v>
      </c>
      <c r="F545" s="284"/>
      <c r="G545" s="162" t="s">
        <v>71</v>
      </c>
      <c r="H545" s="163">
        <v>5.0000000000000001E-3</v>
      </c>
      <c r="I545" s="164" t="s">
        <v>781</v>
      </c>
      <c r="J545" s="174" t="s">
        <v>782</v>
      </c>
    </row>
    <row r="546" spans="1:10" x14ac:dyDescent="0.25">
      <c r="A546" s="166"/>
      <c r="B546" s="167"/>
      <c r="C546" s="167"/>
      <c r="D546" s="167"/>
      <c r="E546" s="167" t="s">
        <v>375</v>
      </c>
      <c r="F546" s="168">
        <v>2.14</v>
      </c>
      <c r="G546" s="167" t="s">
        <v>376</v>
      </c>
      <c r="H546" s="168">
        <v>0</v>
      </c>
      <c r="I546" s="167" t="s">
        <v>377</v>
      </c>
      <c r="J546" s="169">
        <v>2.14</v>
      </c>
    </row>
    <row r="547" spans="1:10" ht="14.4" thickBot="1" x14ac:dyDescent="0.3">
      <c r="A547" s="166"/>
      <c r="B547" s="167"/>
      <c r="C547" s="167"/>
      <c r="D547" s="167"/>
      <c r="E547" s="167" t="s">
        <v>378</v>
      </c>
      <c r="F547" s="168">
        <v>3.49</v>
      </c>
      <c r="G547" s="167"/>
      <c r="H547" s="282" t="s">
        <v>379</v>
      </c>
      <c r="I547" s="282"/>
      <c r="J547" s="169">
        <v>17.38</v>
      </c>
    </row>
    <row r="548" spans="1:10" ht="0.9" customHeight="1" thickTop="1" x14ac:dyDescent="0.25">
      <c r="A548" s="170"/>
      <c r="B548" s="171"/>
      <c r="C548" s="171"/>
      <c r="D548" s="171"/>
      <c r="E548" s="171"/>
      <c r="F548" s="171"/>
      <c r="G548" s="171"/>
      <c r="H548" s="171"/>
      <c r="I548" s="171"/>
      <c r="J548" s="172"/>
    </row>
    <row r="549" spans="1:10" ht="18" customHeight="1" x14ac:dyDescent="0.25">
      <c r="A549" s="33" t="s">
        <v>216</v>
      </c>
      <c r="B549" s="34" t="s">
        <v>23</v>
      </c>
      <c r="C549" s="35" t="s">
        <v>24</v>
      </c>
      <c r="D549" s="35" t="s">
        <v>8</v>
      </c>
      <c r="E549" s="285" t="s">
        <v>356</v>
      </c>
      <c r="F549" s="285"/>
      <c r="G549" s="36" t="s">
        <v>25</v>
      </c>
      <c r="H549" s="34" t="s">
        <v>26</v>
      </c>
      <c r="I549" s="34" t="s">
        <v>27</v>
      </c>
      <c r="J549" s="37" t="s">
        <v>9</v>
      </c>
    </row>
    <row r="550" spans="1:10" ht="51.9" customHeight="1" x14ac:dyDescent="0.25">
      <c r="A550" s="44" t="s">
        <v>357</v>
      </c>
      <c r="B550" s="47" t="s">
        <v>217</v>
      </c>
      <c r="C550" s="45" t="s">
        <v>33</v>
      </c>
      <c r="D550" s="45" t="s">
        <v>218</v>
      </c>
      <c r="E550" s="286" t="s">
        <v>785</v>
      </c>
      <c r="F550" s="286"/>
      <c r="G550" s="46" t="s">
        <v>44</v>
      </c>
      <c r="H550" s="150">
        <v>1</v>
      </c>
      <c r="I550" s="48">
        <v>31.96</v>
      </c>
      <c r="J550" s="151">
        <v>31.96</v>
      </c>
    </row>
    <row r="551" spans="1:10" ht="39" customHeight="1" x14ac:dyDescent="0.25">
      <c r="A551" s="152" t="s">
        <v>359</v>
      </c>
      <c r="B551" s="153" t="s">
        <v>786</v>
      </c>
      <c r="C551" s="154" t="s">
        <v>33</v>
      </c>
      <c r="D551" s="154" t="s">
        <v>787</v>
      </c>
      <c r="E551" s="283" t="s">
        <v>410</v>
      </c>
      <c r="F551" s="283"/>
      <c r="G551" s="155" t="s">
        <v>48</v>
      </c>
      <c r="H551" s="156">
        <v>2.7000000000000001E-3</v>
      </c>
      <c r="I551" s="157">
        <v>9.8800000000000008</v>
      </c>
      <c r="J551" s="158">
        <v>0.02</v>
      </c>
    </row>
    <row r="552" spans="1:10" ht="24" customHeight="1" x14ac:dyDescent="0.25">
      <c r="A552" s="152" t="s">
        <v>359</v>
      </c>
      <c r="B552" s="153" t="s">
        <v>397</v>
      </c>
      <c r="C552" s="154" t="s">
        <v>33</v>
      </c>
      <c r="D552" s="154" t="s">
        <v>398</v>
      </c>
      <c r="E552" s="283" t="s">
        <v>358</v>
      </c>
      <c r="F552" s="283"/>
      <c r="G552" s="155" t="s">
        <v>40</v>
      </c>
      <c r="H552" s="156">
        <v>0.2094</v>
      </c>
      <c r="I552" s="157">
        <v>21.72</v>
      </c>
      <c r="J552" s="158">
        <v>4.54</v>
      </c>
    </row>
    <row r="553" spans="1:10" ht="24" customHeight="1" x14ac:dyDescent="0.25">
      <c r="A553" s="152" t="s">
        <v>359</v>
      </c>
      <c r="B553" s="153" t="s">
        <v>788</v>
      </c>
      <c r="C553" s="154" t="s">
        <v>33</v>
      </c>
      <c r="D553" s="154" t="s">
        <v>789</v>
      </c>
      <c r="E553" s="283" t="s">
        <v>358</v>
      </c>
      <c r="F553" s="283"/>
      <c r="G553" s="155" t="s">
        <v>40</v>
      </c>
      <c r="H553" s="156">
        <v>0.2094</v>
      </c>
      <c r="I553" s="157">
        <v>24.96</v>
      </c>
      <c r="J553" s="158">
        <v>5.22</v>
      </c>
    </row>
    <row r="554" spans="1:10" ht="39" customHeight="1" x14ac:dyDescent="0.25">
      <c r="A554" s="152" t="s">
        <v>359</v>
      </c>
      <c r="B554" s="153" t="s">
        <v>790</v>
      </c>
      <c r="C554" s="154" t="s">
        <v>33</v>
      </c>
      <c r="D554" s="154" t="s">
        <v>791</v>
      </c>
      <c r="E554" s="283" t="s">
        <v>410</v>
      </c>
      <c r="F554" s="283"/>
      <c r="G554" s="155" t="s">
        <v>763</v>
      </c>
      <c r="H554" s="156">
        <v>0.10199999999999999</v>
      </c>
      <c r="I554" s="157">
        <v>0.67</v>
      </c>
      <c r="J554" s="158">
        <v>0.06</v>
      </c>
    </row>
    <row r="555" spans="1:10" ht="39" customHeight="1" x14ac:dyDescent="0.25">
      <c r="A555" s="152" t="s">
        <v>359</v>
      </c>
      <c r="B555" s="153" t="s">
        <v>792</v>
      </c>
      <c r="C555" s="154" t="s">
        <v>33</v>
      </c>
      <c r="D555" s="154" t="s">
        <v>793</v>
      </c>
      <c r="E555" s="283" t="s">
        <v>794</v>
      </c>
      <c r="F555" s="283"/>
      <c r="G555" s="155" t="s">
        <v>44</v>
      </c>
      <c r="H555" s="156">
        <v>1</v>
      </c>
      <c r="I555" s="157">
        <v>16.59</v>
      </c>
      <c r="J555" s="158">
        <v>16.59</v>
      </c>
    </row>
    <row r="556" spans="1:10" ht="26.1" customHeight="1" x14ac:dyDescent="0.25">
      <c r="A556" s="159" t="s">
        <v>362</v>
      </c>
      <c r="B556" s="160" t="s">
        <v>795</v>
      </c>
      <c r="C556" s="161" t="s">
        <v>33</v>
      </c>
      <c r="D556" s="161" t="s">
        <v>796</v>
      </c>
      <c r="E556" s="284" t="s">
        <v>365</v>
      </c>
      <c r="F556" s="284"/>
      <c r="G556" s="162" t="s">
        <v>208</v>
      </c>
      <c r="H556" s="163">
        <v>6.4000000000000003E-3</v>
      </c>
      <c r="I556" s="164">
        <v>93.4</v>
      </c>
      <c r="J556" s="165">
        <v>0.59</v>
      </c>
    </row>
    <row r="557" spans="1:10" ht="26.1" customHeight="1" x14ac:dyDescent="0.25">
      <c r="A557" s="159" t="s">
        <v>362</v>
      </c>
      <c r="B557" s="160" t="s">
        <v>797</v>
      </c>
      <c r="C557" s="161" t="s">
        <v>33</v>
      </c>
      <c r="D557" s="161" t="s">
        <v>798</v>
      </c>
      <c r="E557" s="284" t="s">
        <v>365</v>
      </c>
      <c r="F557" s="284"/>
      <c r="G557" s="162" t="s">
        <v>208</v>
      </c>
      <c r="H557" s="163">
        <v>5.6800000000000003E-2</v>
      </c>
      <c r="I557" s="164">
        <v>87</v>
      </c>
      <c r="J557" s="165">
        <v>4.9400000000000004</v>
      </c>
    </row>
    <row r="558" spans="1:10" x14ac:dyDescent="0.25">
      <c r="A558" s="166"/>
      <c r="B558" s="167"/>
      <c r="C558" s="167"/>
      <c r="D558" s="167"/>
      <c r="E558" s="167" t="s">
        <v>375</v>
      </c>
      <c r="F558" s="168">
        <v>19.489999999999998</v>
      </c>
      <c r="G558" s="167" t="s">
        <v>376</v>
      </c>
      <c r="H558" s="168">
        <v>0</v>
      </c>
      <c r="I558" s="167" t="s">
        <v>377</v>
      </c>
      <c r="J558" s="169">
        <v>19.489999999999998</v>
      </c>
    </row>
    <row r="559" spans="1:10" ht="14.4" thickBot="1" x14ac:dyDescent="0.3">
      <c r="A559" s="166"/>
      <c r="B559" s="167"/>
      <c r="C559" s="167"/>
      <c r="D559" s="167"/>
      <c r="E559" s="167" t="s">
        <v>378</v>
      </c>
      <c r="F559" s="168">
        <v>8.0399999999999991</v>
      </c>
      <c r="G559" s="167"/>
      <c r="H559" s="282" t="s">
        <v>379</v>
      </c>
      <c r="I559" s="282"/>
      <c r="J559" s="169">
        <v>40</v>
      </c>
    </row>
    <row r="560" spans="1:10" ht="0.9" customHeight="1" thickTop="1" x14ac:dyDescent="0.25">
      <c r="A560" s="170"/>
      <c r="B560" s="171"/>
      <c r="C560" s="171"/>
      <c r="D560" s="171"/>
      <c r="E560" s="171"/>
      <c r="F560" s="171"/>
      <c r="G560" s="171"/>
      <c r="H560" s="171"/>
      <c r="I560" s="171"/>
      <c r="J560" s="172"/>
    </row>
    <row r="561" spans="1:10" ht="18" customHeight="1" x14ac:dyDescent="0.25">
      <c r="A561" s="33" t="s">
        <v>221</v>
      </c>
      <c r="B561" s="34" t="s">
        <v>23</v>
      </c>
      <c r="C561" s="35" t="s">
        <v>24</v>
      </c>
      <c r="D561" s="35" t="s">
        <v>8</v>
      </c>
      <c r="E561" s="285" t="s">
        <v>356</v>
      </c>
      <c r="F561" s="285"/>
      <c r="G561" s="36" t="s">
        <v>25</v>
      </c>
      <c r="H561" s="34" t="s">
        <v>26</v>
      </c>
      <c r="I561" s="34" t="s">
        <v>27</v>
      </c>
      <c r="J561" s="37" t="s">
        <v>9</v>
      </c>
    </row>
    <row r="562" spans="1:10" ht="24" customHeight="1" x14ac:dyDescent="0.25">
      <c r="A562" s="44" t="s">
        <v>357</v>
      </c>
      <c r="B562" s="47" t="s">
        <v>222</v>
      </c>
      <c r="C562" s="45" t="s">
        <v>223</v>
      </c>
      <c r="D562" s="45" t="s">
        <v>799</v>
      </c>
      <c r="E562" s="286">
        <v>4.21</v>
      </c>
      <c r="F562" s="286"/>
      <c r="G562" s="46" t="s">
        <v>66</v>
      </c>
      <c r="H562" s="150">
        <v>1</v>
      </c>
      <c r="I562" s="48">
        <v>291.56</v>
      </c>
      <c r="J562" s="151">
        <v>291.56</v>
      </c>
    </row>
    <row r="563" spans="1:10" ht="26.1" customHeight="1" x14ac:dyDescent="0.25">
      <c r="A563" s="159" t="s">
        <v>362</v>
      </c>
      <c r="B563" s="160" t="s">
        <v>800</v>
      </c>
      <c r="C563" s="161" t="s">
        <v>223</v>
      </c>
      <c r="D563" s="161" t="s">
        <v>801</v>
      </c>
      <c r="E563" s="284" t="s">
        <v>365</v>
      </c>
      <c r="F563" s="284"/>
      <c r="G563" s="162" t="s">
        <v>40</v>
      </c>
      <c r="H563" s="163">
        <v>0.5</v>
      </c>
      <c r="I563" s="164">
        <v>268.95999999999998</v>
      </c>
      <c r="J563" s="165">
        <v>134.47999999999999</v>
      </c>
    </row>
    <row r="564" spans="1:10" ht="24" customHeight="1" x14ac:dyDescent="0.25">
      <c r="A564" s="159" t="s">
        <v>362</v>
      </c>
      <c r="B564" s="160" t="s">
        <v>802</v>
      </c>
      <c r="C564" s="161" t="s">
        <v>223</v>
      </c>
      <c r="D564" s="161" t="s">
        <v>803</v>
      </c>
      <c r="E564" s="284" t="s">
        <v>372</v>
      </c>
      <c r="F564" s="284"/>
      <c r="G564" s="162" t="s">
        <v>40</v>
      </c>
      <c r="H564" s="163">
        <v>2</v>
      </c>
      <c r="I564" s="164">
        <v>33.119999999999997</v>
      </c>
      <c r="J564" s="165">
        <v>66.239999999999995</v>
      </c>
    </row>
    <row r="565" spans="1:10" ht="24" customHeight="1" x14ac:dyDescent="0.25">
      <c r="A565" s="159" t="s">
        <v>362</v>
      </c>
      <c r="B565" s="160" t="s">
        <v>804</v>
      </c>
      <c r="C565" s="161" t="s">
        <v>223</v>
      </c>
      <c r="D565" s="161" t="s">
        <v>805</v>
      </c>
      <c r="E565" s="284" t="s">
        <v>372</v>
      </c>
      <c r="F565" s="284"/>
      <c r="G565" s="162" t="s">
        <v>40</v>
      </c>
      <c r="H565" s="163">
        <v>4</v>
      </c>
      <c r="I565" s="164">
        <v>22.71</v>
      </c>
      <c r="J565" s="165">
        <v>90.84</v>
      </c>
    </row>
    <row r="566" spans="1:10" x14ac:dyDescent="0.25">
      <c r="A566" s="166"/>
      <c r="B566" s="167"/>
      <c r="C566" s="167"/>
      <c r="D566" s="167"/>
      <c r="E566" s="167" t="s">
        <v>375</v>
      </c>
      <c r="F566" s="168">
        <v>157.08000000000001</v>
      </c>
      <c r="G566" s="167" t="s">
        <v>376</v>
      </c>
      <c r="H566" s="168">
        <v>0</v>
      </c>
      <c r="I566" s="167" t="s">
        <v>377</v>
      </c>
      <c r="J566" s="169">
        <v>157.08000000000001</v>
      </c>
    </row>
    <row r="567" spans="1:10" ht="14.4" thickBot="1" x14ac:dyDescent="0.3">
      <c r="A567" s="166"/>
      <c r="B567" s="167"/>
      <c r="C567" s="167"/>
      <c r="D567" s="167"/>
      <c r="E567" s="167" t="s">
        <v>378</v>
      </c>
      <c r="F567" s="168">
        <v>73.41</v>
      </c>
      <c r="G567" s="167"/>
      <c r="H567" s="282" t="s">
        <v>379</v>
      </c>
      <c r="I567" s="282"/>
      <c r="J567" s="169">
        <v>364.97</v>
      </c>
    </row>
    <row r="568" spans="1:10" ht="0.9" customHeight="1" thickTop="1" x14ac:dyDescent="0.25">
      <c r="A568" s="170"/>
      <c r="B568" s="171"/>
      <c r="C568" s="171"/>
      <c r="D568" s="171"/>
      <c r="E568" s="171"/>
      <c r="F568" s="171"/>
      <c r="G568" s="171"/>
      <c r="H568" s="171"/>
      <c r="I568" s="171"/>
      <c r="J568" s="172"/>
    </row>
    <row r="569" spans="1:10" ht="18" customHeight="1" x14ac:dyDescent="0.25">
      <c r="A569" s="33" t="s">
        <v>225</v>
      </c>
      <c r="B569" s="34" t="s">
        <v>23</v>
      </c>
      <c r="C569" s="35" t="s">
        <v>24</v>
      </c>
      <c r="D569" s="35" t="s">
        <v>8</v>
      </c>
      <c r="E569" s="285" t="s">
        <v>356</v>
      </c>
      <c r="F569" s="285"/>
      <c r="G569" s="36" t="s">
        <v>25</v>
      </c>
      <c r="H569" s="34" t="s">
        <v>26</v>
      </c>
      <c r="I569" s="34" t="s">
        <v>27</v>
      </c>
      <c r="J569" s="37" t="s">
        <v>9</v>
      </c>
    </row>
    <row r="570" spans="1:10" ht="51.9" customHeight="1" x14ac:dyDescent="0.25">
      <c r="A570" s="44" t="s">
        <v>357</v>
      </c>
      <c r="B570" s="47" t="s">
        <v>226</v>
      </c>
      <c r="C570" s="45" t="s">
        <v>33</v>
      </c>
      <c r="D570" s="45" t="s">
        <v>806</v>
      </c>
      <c r="E570" s="286" t="s">
        <v>608</v>
      </c>
      <c r="F570" s="286"/>
      <c r="G570" s="46" t="s">
        <v>66</v>
      </c>
      <c r="H570" s="150">
        <v>1</v>
      </c>
      <c r="I570" s="48">
        <v>604.47</v>
      </c>
      <c r="J570" s="151">
        <v>604.47</v>
      </c>
    </row>
    <row r="571" spans="1:10" ht="39" customHeight="1" x14ac:dyDescent="0.25">
      <c r="A571" s="152" t="s">
        <v>359</v>
      </c>
      <c r="B571" s="153" t="s">
        <v>807</v>
      </c>
      <c r="C571" s="154" t="s">
        <v>33</v>
      </c>
      <c r="D571" s="154" t="s">
        <v>808</v>
      </c>
      <c r="E571" s="283" t="s">
        <v>809</v>
      </c>
      <c r="F571" s="283"/>
      <c r="G571" s="155" t="s">
        <v>208</v>
      </c>
      <c r="H571" s="156">
        <v>0.1461895</v>
      </c>
      <c r="I571" s="157">
        <v>398.05</v>
      </c>
      <c r="J571" s="158">
        <v>58.19</v>
      </c>
    </row>
    <row r="572" spans="1:10" ht="65.099999999999994" customHeight="1" x14ac:dyDescent="0.25">
      <c r="A572" s="152" t="s">
        <v>359</v>
      </c>
      <c r="B572" s="153" t="s">
        <v>810</v>
      </c>
      <c r="C572" s="154" t="s">
        <v>33</v>
      </c>
      <c r="D572" s="154" t="s">
        <v>811</v>
      </c>
      <c r="E572" s="283" t="s">
        <v>410</v>
      </c>
      <c r="F572" s="283"/>
      <c r="G572" s="155" t="s">
        <v>763</v>
      </c>
      <c r="H572" s="156">
        <v>0.98652010000000001</v>
      </c>
      <c r="I572" s="157">
        <v>68.88</v>
      </c>
      <c r="J572" s="158">
        <v>67.95</v>
      </c>
    </row>
    <row r="573" spans="1:10" ht="24" customHeight="1" x14ac:dyDescent="0.25">
      <c r="A573" s="152" t="s">
        <v>359</v>
      </c>
      <c r="B573" s="153" t="s">
        <v>446</v>
      </c>
      <c r="C573" s="154" t="s">
        <v>33</v>
      </c>
      <c r="D573" s="154" t="s">
        <v>447</v>
      </c>
      <c r="E573" s="283" t="s">
        <v>358</v>
      </c>
      <c r="F573" s="283"/>
      <c r="G573" s="155" t="s">
        <v>40</v>
      </c>
      <c r="H573" s="156">
        <v>3.2328817999999999</v>
      </c>
      <c r="I573" s="157">
        <v>29.75</v>
      </c>
      <c r="J573" s="158">
        <v>96.17</v>
      </c>
    </row>
    <row r="574" spans="1:10" ht="26.1" customHeight="1" x14ac:dyDescent="0.25">
      <c r="A574" s="152" t="s">
        <v>359</v>
      </c>
      <c r="B574" s="153" t="s">
        <v>448</v>
      </c>
      <c r="C574" s="154" t="s">
        <v>33</v>
      </c>
      <c r="D574" s="154" t="s">
        <v>449</v>
      </c>
      <c r="E574" s="283" t="s">
        <v>358</v>
      </c>
      <c r="F574" s="283"/>
      <c r="G574" s="155" t="s">
        <v>40</v>
      </c>
      <c r="H574" s="156">
        <v>0.71841820000000001</v>
      </c>
      <c r="I574" s="157">
        <v>22.69</v>
      </c>
      <c r="J574" s="158">
        <v>16.3</v>
      </c>
    </row>
    <row r="575" spans="1:10" ht="65.099999999999994" customHeight="1" x14ac:dyDescent="0.25">
      <c r="A575" s="152" t="s">
        <v>359</v>
      </c>
      <c r="B575" s="153" t="s">
        <v>46</v>
      </c>
      <c r="C575" s="154" t="s">
        <v>33</v>
      </c>
      <c r="D575" s="154" t="s">
        <v>47</v>
      </c>
      <c r="E575" s="283" t="s">
        <v>410</v>
      </c>
      <c r="F575" s="283"/>
      <c r="G575" s="155" t="s">
        <v>48</v>
      </c>
      <c r="H575" s="156">
        <v>6.6860000000000003E-2</v>
      </c>
      <c r="I575" s="157">
        <v>274.89</v>
      </c>
      <c r="J575" s="158">
        <v>18.37</v>
      </c>
    </row>
    <row r="576" spans="1:10" ht="24" customHeight="1" x14ac:dyDescent="0.25">
      <c r="A576" s="159" t="s">
        <v>362</v>
      </c>
      <c r="B576" s="160" t="s">
        <v>812</v>
      </c>
      <c r="C576" s="161" t="s">
        <v>33</v>
      </c>
      <c r="D576" s="161" t="s">
        <v>813</v>
      </c>
      <c r="E576" s="284" t="s">
        <v>365</v>
      </c>
      <c r="F576" s="284"/>
      <c r="G576" s="162" t="s">
        <v>82</v>
      </c>
      <c r="H576" s="163">
        <v>9</v>
      </c>
      <c r="I576" s="164">
        <v>38.61</v>
      </c>
      <c r="J576" s="165">
        <v>347.49</v>
      </c>
    </row>
    <row r="577" spans="1:10" x14ac:dyDescent="0.25">
      <c r="A577" s="166"/>
      <c r="B577" s="167"/>
      <c r="C577" s="167"/>
      <c r="D577" s="167"/>
      <c r="E577" s="167" t="s">
        <v>375</v>
      </c>
      <c r="F577" s="168">
        <v>120.9</v>
      </c>
      <c r="G577" s="167" t="s">
        <v>376</v>
      </c>
      <c r="H577" s="168">
        <v>0</v>
      </c>
      <c r="I577" s="167" t="s">
        <v>377</v>
      </c>
      <c r="J577" s="169">
        <v>120.9</v>
      </c>
    </row>
    <row r="578" spans="1:10" ht="14.4" thickBot="1" x14ac:dyDescent="0.3">
      <c r="A578" s="166"/>
      <c r="B578" s="167"/>
      <c r="C578" s="167"/>
      <c r="D578" s="167"/>
      <c r="E578" s="167" t="s">
        <v>378</v>
      </c>
      <c r="F578" s="168">
        <v>152.19999999999999</v>
      </c>
      <c r="G578" s="167"/>
      <c r="H578" s="282" t="s">
        <v>379</v>
      </c>
      <c r="I578" s="282"/>
      <c r="J578" s="169">
        <v>756.67</v>
      </c>
    </row>
    <row r="579" spans="1:10" ht="0.9" customHeight="1" thickTop="1" thickBot="1" x14ac:dyDescent="0.3">
      <c r="A579" s="170"/>
      <c r="B579" s="171"/>
      <c r="C579" s="171"/>
      <c r="D579" s="171"/>
      <c r="E579" s="171"/>
      <c r="F579" s="171"/>
      <c r="G579" s="171"/>
      <c r="H579" s="171"/>
      <c r="I579" s="171"/>
      <c r="J579" s="172"/>
    </row>
    <row r="580" spans="1:10" ht="0.9" customHeight="1" thickTop="1" x14ac:dyDescent="0.25">
      <c r="A580" s="170"/>
      <c r="B580" s="171"/>
      <c r="C580" s="171"/>
      <c r="D580" s="171"/>
      <c r="E580" s="171"/>
      <c r="F580" s="171"/>
      <c r="G580" s="171"/>
      <c r="H580" s="171"/>
      <c r="I580" s="171"/>
      <c r="J580" s="172"/>
    </row>
    <row r="581" spans="1:10" x14ac:dyDescent="0.25">
      <c r="A581" s="50"/>
      <c r="B581" s="51"/>
      <c r="C581" s="51"/>
      <c r="D581" s="51"/>
      <c r="E581" s="51"/>
      <c r="F581" s="51"/>
      <c r="G581" s="51"/>
      <c r="H581" s="51"/>
      <c r="I581" s="51"/>
      <c r="J581" s="52"/>
    </row>
    <row r="582" spans="1:10" x14ac:dyDescent="0.25">
      <c r="A582" s="261"/>
      <c r="B582" s="262"/>
      <c r="C582" s="262"/>
      <c r="D582" s="54"/>
      <c r="E582" s="53"/>
      <c r="F582" s="263" t="s">
        <v>16</v>
      </c>
      <c r="G582" s="262"/>
      <c r="H582" s="264">
        <v>967383.45</v>
      </c>
      <c r="I582" s="262"/>
      <c r="J582" s="265"/>
    </row>
    <row r="583" spans="1:10" x14ac:dyDescent="0.25">
      <c r="A583" s="261"/>
      <c r="B583" s="262"/>
      <c r="C583" s="262"/>
      <c r="D583" s="54"/>
      <c r="E583" s="53"/>
      <c r="F583" s="263" t="s">
        <v>17</v>
      </c>
      <c r="G583" s="262"/>
      <c r="H583" s="264">
        <v>243401.81</v>
      </c>
      <c r="I583" s="262"/>
      <c r="J583" s="265"/>
    </row>
    <row r="584" spans="1:10" ht="14.4" thickBot="1" x14ac:dyDescent="0.3">
      <c r="A584" s="266"/>
      <c r="B584" s="267"/>
      <c r="C584" s="267"/>
      <c r="D584" s="57"/>
      <c r="E584" s="56"/>
      <c r="F584" s="268" t="s">
        <v>18</v>
      </c>
      <c r="G584" s="267"/>
      <c r="H584" s="269">
        <v>1210785.26</v>
      </c>
      <c r="I584" s="267"/>
      <c r="J584" s="270"/>
    </row>
    <row r="585" spans="1:10" ht="28.2" customHeight="1" x14ac:dyDescent="0.25">
      <c r="A585" s="58"/>
      <c r="B585" s="58"/>
      <c r="C585" s="58"/>
      <c r="D585" s="58"/>
      <c r="E585" s="58"/>
      <c r="F585" s="58"/>
      <c r="G585" s="58"/>
      <c r="H585" s="58"/>
      <c r="I585" s="58"/>
      <c r="J585" s="58"/>
    </row>
    <row r="586" spans="1:10" ht="30" customHeight="1" x14ac:dyDescent="0.25">
      <c r="A586" s="260" t="s">
        <v>876</v>
      </c>
      <c r="B586" s="250"/>
      <c r="C586" s="250"/>
      <c r="D586" s="250"/>
      <c r="E586" s="250"/>
      <c r="F586" s="250"/>
      <c r="G586" s="250"/>
      <c r="H586" s="250"/>
      <c r="I586" s="250"/>
      <c r="J586" s="250"/>
    </row>
  </sheetData>
  <mergeCells count="497">
    <mergeCell ref="C1:D1"/>
    <mergeCell ref="E1:F1"/>
    <mergeCell ref="I1:J1"/>
    <mergeCell ref="C2:D2"/>
    <mergeCell ref="E2:G2"/>
    <mergeCell ref="I2:J2"/>
    <mergeCell ref="E9:F9"/>
    <mergeCell ref="E10:F10"/>
    <mergeCell ref="E11:F11"/>
    <mergeCell ref="E12:F12"/>
    <mergeCell ref="H14:I14"/>
    <mergeCell ref="E16:F16"/>
    <mergeCell ref="A3:J3"/>
    <mergeCell ref="A4:J4"/>
    <mergeCell ref="E5:F5"/>
    <mergeCell ref="E6:F6"/>
    <mergeCell ref="E7:F7"/>
    <mergeCell ref="E8:F8"/>
    <mergeCell ref="H37:I37"/>
    <mergeCell ref="E23:F23"/>
    <mergeCell ref="H25:I25"/>
    <mergeCell ref="E27:F27"/>
    <mergeCell ref="E28:F28"/>
    <mergeCell ref="E29:F29"/>
    <mergeCell ref="E30:F30"/>
    <mergeCell ref="E17:F17"/>
    <mergeCell ref="E18:F18"/>
    <mergeCell ref="E19:F19"/>
    <mergeCell ref="E20:F20"/>
    <mergeCell ref="E21:F21"/>
    <mergeCell ref="E22:F22"/>
    <mergeCell ref="E39:F39"/>
    <mergeCell ref="E40:F40"/>
    <mergeCell ref="E41:F41"/>
    <mergeCell ref="E42:F42"/>
    <mergeCell ref="E43:F43"/>
    <mergeCell ref="E44:F44"/>
    <mergeCell ref="E31:F31"/>
    <mergeCell ref="E32:F32"/>
    <mergeCell ref="E33:F33"/>
    <mergeCell ref="E34:F34"/>
    <mergeCell ref="E35:F35"/>
    <mergeCell ref="F52:G52"/>
    <mergeCell ref="H52:I52"/>
    <mergeCell ref="J52:J53"/>
    <mergeCell ref="A55:E55"/>
    <mergeCell ref="F55:I55"/>
    <mergeCell ref="A56:E56"/>
    <mergeCell ref="F56:I56"/>
    <mergeCell ref="E45:F45"/>
    <mergeCell ref="E46:F46"/>
    <mergeCell ref="H48:I48"/>
    <mergeCell ref="E50:F50"/>
    <mergeCell ref="E51:F51"/>
    <mergeCell ref="A52:A53"/>
    <mergeCell ref="B52:B53"/>
    <mergeCell ref="C52:C53"/>
    <mergeCell ref="D52:D53"/>
    <mergeCell ref="E52:E53"/>
    <mergeCell ref="E63:F63"/>
    <mergeCell ref="A64:E64"/>
    <mergeCell ref="F64:I64"/>
    <mergeCell ref="A65:E65"/>
    <mergeCell ref="F65:I65"/>
    <mergeCell ref="A66:E66"/>
    <mergeCell ref="F66:I66"/>
    <mergeCell ref="A57:E57"/>
    <mergeCell ref="F57:I57"/>
    <mergeCell ref="A58:E58"/>
    <mergeCell ref="F58:I58"/>
    <mergeCell ref="H60:I60"/>
    <mergeCell ref="E62:F62"/>
    <mergeCell ref="H79:I79"/>
    <mergeCell ref="A80:J80"/>
    <mergeCell ref="A81:J81"/>
    <mergeCell ref="G68:I68"/>
    <mergeCell ref="A69:E69"/>
    <mergeCell ref="F69:I69"/>
    <mergeCell ref="H71:I71"/>
    <mergeCell ref="E73:F73"/>
    <mergeCell ref="E74:F74"/>
    <mergeCell ref="E83:F83"/>
    <mergeCell ref="E84:F84"/>
    <mergeCell ref="E85:F85"/>
    <mergeCell ref="E86:F86"/>
    <mergeCell ref="E87:F87"/>
    <mergeCell ref="E88:F88"/>
    <mergeCell ref="E75:F75"/>
    <mergeCell ref="E76:F76"/>
    <mergeCell ref="E77:F77"/>
    <mergeCell ref="E95:F95"/>
    <mergeCell ref="E96:F96"/>
    <mergeCell ref="E97:F97"/>
    <mergeCell ref="E98:F98"/>
    <mergeCell ref="E99:F99"/>
    <mergeCell ref="E100:F100"/>
    <mergeCell ref="E89:F89"/>
    <mergeCell ref="E90:F90"/>
    <mergeCell ref="E91:F91"/>
    <mergeCell ref="E92:F92"/>
    <mergeCell ref="A93:J93"/>
    <mergeCell ref="E94:F94"/>
    <mergeCell ref="E107:F107"/>
    <mergeCell ref="E108:F108"/>
    <mergeCell ref="E109:F109"/>
    <mergeCell ref="E110:F110"/>
    <mergeCell ref="E111:F111"/>
    <mergeCell ref="E112:F112"/>
    <mergeCell ref="E101:F101"/>
    <mergeCell ref="E102:F102"/>
    <mergeCell ref="E103:F103"/>
    <mergeCell ref="E104:F104"/>
    <mergeCell ref="E105:F105"/>
    <mergeCell ref="E106:F106"/>
    <mergeCell ref="E119:F119"/>
    <mergeCell ref="E120:F120"/>
    <mergeCell ref="E121:F121"/>
    <mergeCell ref="E122:F122"/>
    <mergeCell ref="E123:F123"/>
    <mergeCell ref="E124:F124"/>
    <mergeCell ref="E113:F113"/>
    <mergeCell ref="E114:F114"/>
    <mergeCell ref="E115:F115"/>
    <mergeCell ref="E116:F116"/>
    <mergeCell ref="E117:F117"/>
    <mergeCell ref="E118:F118"/>
    <mergeCell ref="H132:I132"/>
    <mergeCell ref="E134:F134"/>
    <mergeCell ref="E135:F135"/>
    <mergeCell ref="E136:F136"/>
    <mergeCell ref="E137:F137"/>
    <mergeCell ref="H139:I139"/>
    <mergeCell ref="E125:F125"/>
    <mergeCell ref="E126:F126"/>
    <mergeCell ref="E127:F127"/>
    <mergeCell ref="E128:F128"/>
    <mergeCell ref="E129:F129"/>
    <mergeCell ref="E130:F130"/>
    <mergeCell ref="A148:J148"/>
    <mergeCell ref="A149:J149"/>
    <mergeCell ref="E151:F151"/>
    <mergeCell ref="E152:F152"/>
    <mergeCell ref="E153:F153"/>
    <mergeCell ref="E154:F154"/>
    <mergeCell ref="E141:F141"/>
    <mergeCell ref="E142:F142"/>
    <mergeCell ref="E143:F143"/>
    <mergeCell ref="E144:F144"/>
    <mergeCell ref="E145:F145"/>
    <mergeCell ref="H147:I147"/>
    <mergeCell ref="H167:I167"/>
    <mergeCell ref="A168:J168"/>
    <mergeCell ref="A169:J169"/>
    <mergeCell ref="E155:F155"/>
    <mergeCell ref="H157:I157"/>
    <mergeCell ref="A158:J158"/>
    <mergeCell ref="A159:J159"/>
    <mergeCell ref="E161:F161"/>
    <mergeCell ref="E162:F162"/>
    <mergeCell ref="E171:F171"/>
    <mergeCell ref="E172:F172"/>
    <mergeCell ref="E173:F173"/>
    <mergeCell ref="E174:F174"/>
    <mergeCell ref="E175:F175"/>
    <mergeCell ref="E176:F176"/>
    <mergeCell ref="E163:F163"/>
    <mergeCell ref="E164:F164"/>
    <mergeCell ref="E165:F165"/>
    <mergeCell ref="E185:F185"/>
    <mergeCell ref="H187:I187"/>
    <mergeCell ref="E189:F189"/>
    <mergeCell ref="E190:F190"/>
    <mergeCell ref="E191:F191"/>
    <mergeCell ref="E192:F192"/>
    <mergeCell ref="H178:I178"/>
    <mergeCell ref="E180:F180"/>
    <mergeCell ref="E181:F181"/>
    <mergeCell ref="E182:F182"/>
    <mergeCell ref="E183:F183"/>
    <mergeCell ref="E184:F184"/>
    <mergeCell ref="E201:F201"/>
    <mergeCell ref="E202:F202"/>
    <mergeCell ref="E203:F203"/>
    <mergeCell ref="H205:I205"/>
    <mergeCell ref="E207:F207"/>
    <mergeCell ref="E208:F208"/>
    <mergeCell ref="E193:F193"/>
    <mergeCell ref="E194:F194"/>
    <mergeCell ref="H196:I196"/>
    <mergeCell ref="E198:F198"/>
    <mergeCell ref="E199:F199"/>
    <mergeCell ref="E200:F200"/>
    <mergeCell ref="H231:I231"/>
    <mergeCell ref="E217:F217"/>
    <mergeCell ref="E218:F218"/>
    <mergeCell ref="E219:F219"/>
    <mergeCell ref="E220:F220"/>
    <mergeCell ref="E221:F221"/>
    <mergeCell ref="H223:I223"/>
    <mergeCell ref="E209:F209"/>
    <mergeCell ref="E210:F210"/>
    <mergeCell ref="E211:F211"/>
    <mergeCell ref="E212:F212"/>
    <mergeCell ref="H214:I214"/>
    <mergeCell ref="E216:F216"/>
    <mergeCell ref="E233:F233"/>
    <mergeCell ref="E234:F234"/>
    <mergeCell ref="E235:F235"/>
    <mergeCell ref="E236:F236"/>
    <mergeCell ref="E237:F237"/>
    <mergeCell ref="E238:F238"/>
    <mergeCell ref="E225:F225"/>
    <mergeCell ref="E226:F226"/>
    <mergeCell ref="E227:F227"/>
    <mergeCell ref="E228:F228"/>
    <mergeCell ref="E229:F229"/>
    <mergeCell ref="E247:F247"/>
    <mergeCell ref="H249:I249"/>
    <mergeCell ref="E251:F251"/>
    <mergeCell ref="E252:F252"/>
    <mergeCell ref="E253:F253"/>
    <mergeCell ref="E254:F254"/>
    <mergeCell ref="H240:I240"/>
    <mergeCell ref="E242:F242"/>
    <mergeCell ref="E243:F243"/>
    <mergeCell ref="E244:F244"/>
    <mergeCell ref="E245:F245"/>
    <mergeCell ref="E246:F246"/>
    <mergeCell ref="E263:F263"/>
    <mergeCell ref="H265:I265"/>
    <mergeCell ref="E267:F267"/>
    <mergeCell ref="E268:F268"/>
    <mergeCell ref="E269:F269"/>
    <mergeCell ref="E270:F270"/>
    <mergeCell ref="E255:F255"/>
    <mergeCell ref="H257:I257"/>
    <mergeCell ref="E259:F259"/>
    <mergeCell ref="E260:F260"/>
    <mergeCell ref="E261:F261"/>
    <mergeCell ref="E262:F262"/>
    <mergeCell ref="H293:I293"/>
    <mergeCell ref="E279:F279"/>
    <mergeCell ref="E280:F280"/>
    <mergeCell ref="E281:F281"/>
    <mergeCell ref="E282:F282"/>
    <mergeCell ref="H284:I284"/>
    <mergeCell ref="E286:F286"/>
    <mergeCell ref="E271:F271"/>
    <mergeCell ref="H273:I273"/>
    <mergeCell ref="A274:J274"/>
    <mergeCell ref="A275:J275"/>
    <mergeCell ref="E277:F277"/>
    <mergeCell ref="E278:F278"/>
    <mergeCell ref="E295:F295"/>
    <mergeCell ref="E296:F296"/>
    <mergeCell ref="E297:F297"/>
    <mergeCell ref="E298:F298"/>
    <mergeCell ref="E299:F299"/>
    <mergeCell ref="E300:F300"/>
    <mergeCell ref="E287:F287"/>
    <mergeCell ref="E288:F288"/>
    <mergeCell ref="E289:F289"/>
    <mergeCell ref="E290:F290"/>
    <mergeCell ref="E291:F291"/>
    <mergeCell ref="E309:F309"/>
    <mergeCell ref="H311:I311"/>
    <mergeCell ref="A312:J312"/>
    <mergeCell ref="A313:J313"/>
    <mergeCell ref="E315:F315"/>
    <mergeCell ref="E316:F316"/>
    <mergeCell ref="H302:I302"/>
    <mergeCell ref="E304:F304"/>
    <mergeCell ref="E305:F305"/>
    <mergeCell ref="E306:F306"/>
    <mergeCell ref="E307:F307"/>
    <mergeCell ref="E308:F308"/>
    <mergeCell ref="E325:F325"/>
    <mergeCell ref="E326:F326"/>
    <mergeCell ref="E327:F327"/>
    <mergeCell ref="E328:F328"/>
    <mergeCell ref="E329:F329"/>
    <mergeCell ref="H331:I331"/>
    <mergeCell ref="E317:F317"/>
    <mergeCell ref="E318:F318"/>
    <mergeCell ref="E319:F319"/>
    <mergeCell ref="E320:F320"/>
    <mergeCell ref="H322:I322"/>
    <mergeCell ref="E324:F324"/>
    <mergeCell ref="E339:F339"/>
    <mergeCell ref="E340:F340"/>
    <mergeCell ref="E341:F341"/>
    <mergeCell ref="E342:F342"/>
    <mergeCell ref="E343:F343"/>
    <mergeCell ref="H345:I345"/>
    <mergeCell ref="A332:J332"/>
    <mergeCell ref="A333:J333"/>
    <mergeCell ref="E335:F335"/>
    <mergeCell ref="E336:F336"/>
    <mergeCell ref="E337:F337"/>
    <mergeCell ref="E338:F338"/>
    <mergeCell ref="E353:F353"/>
    <mergeCell ref="E354:F354"/>
    <mergeCell ref="H356:I356"/>
    <mergeCell ref="E358:F358"/>
    <mergeCell ref="E359:F359"/>
    <mergeCell ref="E360:F360"/>
    <mergeCell ref="E347:F347"/>
    <mergeCell ref="E348:F348"/>
    <mergeCell ref="E349:F349"/>
    <mergeCell ref="E350:F350"/>
    <mergeCell ref="E351:F351"/>
    <mergeCell ref="E352:F352"/>
    <mergeCell ref="E369:F369"/>
    <mergeCell ref="E370:F370"/>
    <mergeCell ref="H372:I372"/>
    <mergeCell ref="E374:F374"/>
    <mergeCell ref="E375:F375"/>
    <mergeCell ref="E376:F376"/>
    <mergeCell ref="E361:F361"/>
    <mergeCell ref="E362:F362"/>
    <mergeCell ref="H364:I364"/>
    <mergeCell ref="E366:F366"/>
    <mergeCell ref="E367:F367"/>
    <mergeCell ref="E368:F368"/>
    <mergeCell ref="E385:F385"/>
    <mergeCell ref="E386:F386"/>
    <mergeCell ref="E387:F387"/>
    <mergeCell ref="H389:I389"/>
    <mergeCell ref="A390:J390"/>
    <mergeCell ref="A391:J391"/>
    <mergeCell ref="E377:F377"/>
    <mergeCell ref="E378:F378"/>
    <mergeCell ref="H380:I380"/>
    <mergeCell ref="A381:J381"/>
    <mergeCell ref="A382:J382"/>
    <mergeCell ref="E384:F384"/>
    <mergeCell ref="A400:J400"/>
    <mergeCell ref="A401:J401"/>
    <mergeCell ref="E403:F403"/>
    <mergeCell ref="E404:F404"/>
    <mergeCell ref="E405:F405"/>
    <mergeCell ref="E406:F406"/>
    <mergeCell ref="E393:F393"/>
    <mergeCell ref="E394:F394"/>
    <mergeCell ref="E395:F395"/>
    <mergeCell ref="E396:F396"/>
    <mergeCell ref="E397:F397"/>
    <mergeCell ref="H399:I399"/>
    <mergeCell ref="E415:F415"/>
    <mergeCell ref="E416:F416"/>
    <mergeCell ref="E417:F417"/>
    <mergeCell ref="H419:I419"/>
    <mergeCell ref="A420:J420"/>
    <mergeCell ref="A421:J421"/>
    <mergeCell ref="E407:F407"/>
    <mergeCell ref="H409:I409"/>
    <mergeCell ref="A410:J410"/>
    <mergeCell ref="A411:J411"/>
    <mergeCell ref="E413:F413"/>
    <mergeCell ref="E414:F414"/>
    <mergeCell ref="A430:J430"/>
    <mergeCell ref="A431:J431"/>
    <mergeCell ref="E433:F433"/>
    <mergeCell ref="E434:F434"/>
    <mergeCell ref="E435:F435"/>
    <mergeCell ref="E436:F436"/>
    <mergeCell ref="E423:F423"/>
    <mergeCell ref="E424:F424"/>
    <mergeCell ref="E425:F425"/>
    <mergeCell ref="E426:F426"/>
    <mergeCell ref="E427:F427"/>
    <mergeCell ref="H429:I429"/>
    <mergeCell ref="E445:F445"/>
    <mergeCell ref="H447:I447"/>
    <mergeCell ref="E449:F449"/>
    <mergeCell ref="E450:F450"/>
    <mergeCell ref="E451:F451"/>
    <mergeCell ref="E452:F452"/>
    <mergeCell ref="E437:F437"/>
    <mergeCell ref="H439:I439"/>
    <mergeCell ref="E441:F441"/>
    <mergeCell ref="E442:F442"/>
    <mergeCell ref="E443:F443"/>
    <mergeCell ref="E444:F444"/>
    <mergeCell ref="E461:F461"/>
    <mergeCell ref="E462:F462"/>
    <mergeCell ref="E463:F463"/>
    <mergeCell ref="H465:I465"/>
    <mergeCell ref="A466:J466"/>
    <mergeCell ref="A467:J467"/>
    <mergeCell ref="E453:F453"/>
    <mergeCell ref="H455:I455"/>
    <mergeCell ref="A456:J456"/>
    <mergeCell ref="A457:J457"/>
    <mergeCell ref="E459:F459"/>
    <mergeCell ref="E460:F460"/>
    <mergeCell ref="A476:J476"/>
    <mergeCell ref="E478:F478"/>
    <mergeCell ref="E479:F479"/>
    <mergeCell ref="E480:F480"/>
    <mergeCell ref="E481:F481"/>
    <mergeCell ref="E482:F482"/>
    <mergeCell ref="E469:F469"/>
    <mergeCell ref="E470:F470"/>
    <mergeCell ref="E471:F471"/>
    <mergeCell ref="E472:F472"/>
    <mergeCell ref="H474:I474"/>
    <mergeCell ref="A475:J475"/>
    <mergeCell ref="H492:I492"/>
    <mergeCell ref="E494:F494"/>
    <mergeCell ref="E495:F495"/>
    <mergeCell ref="E496:F496"/>
    <mergeCell ref="E497:F497"/>
    <mergeCell ref="H499:I499"/>
    <mergeCell ref="H484:I484"/>
    <mergeCell ref="E486:F486"/>
    <mergeCell ref="E487:F487"/>
    <mergeCell ref="E488:F488"/>
    <mergeCell ref="E489:F489"/>
    <mergeCell ref="E490:F490"/>
    <mergeCell ref="E509:F509"/>
    <mergeCell ref="E510:F510"/>
    <mergeCell ref="E511:F511"/>
    <mergeCell ref="E512:F512"/>
    <mergeCell ref="H514:I514"/>
    <mergeCell ref="E516:F516"/>
    <mergeCell ref="E501:F501"/>
    <mergeCell ref="E502:F502"/>
    <mergeCell ref="E503:F503"/>
    <mergeCell ref="H505:I505"/>
    <mergeCell ref="E507:F507"/>
    <mergeCell ref="E508:F508"/>
    <mergeCell ref="A523:J523"/>
    <mergeCell ref="E524:F524"/>
    <mergeCell ref="E525:F525"/>
    <mergeCell ref="E526:F526"/>
    <mergeCell ref="E527:F527"/>
    <mergeCell ref="E528:F528"/>
    <mergeCell ref="E517:F517"/>
    <mergeCell ref="E518:F518"/>
    <mergeCell ref="E519:F519"/>
    <mergeCell ref="E520:F520"/>
    <mergeCell ref="E521:F521"/>
    <mergeCell ref="E522:F522"/>
    <mergeCell ref="H547:I547"/>
    <mergeCell ref="E535:F535"/>
    <mergeCell ref="E536:F536"/>
    <mergeCell ref="E537:F537"/>
    <mergeCell ref="E538:F538"/>
    <mergeCell ref="E539:F539"/>
    <mergeCell ref="E540:F540"/>
    <mergeCell ref="E529:F529"/>
    <mergeCell ref="E530:F530"/>
    <mergeCell ref="E531:F531"/>
    <mergeCell ref="E532:F532"/>
    <mergeCell ref="E533:F533"/>
    <mergeCell ref="E534:F534"/>
    <mergeCell ref="E549:F549"/>
    <mergeCell ref="E550:F550"/>
    <mergeCell ref="E551:F551"/>
    <mergeCell ref="E552:F552"/>
    <mergeCell ref="E553:F553"/>
    <mergeCell ref="E554:F554"/>
    <mergeCell ref="E541:F541"/>
    <mergeCell ref="E542:F542"/>
    <mergeCell ref="E543:F543"/>
    <mergeCell ref="E544:F544"/>
    <mergeCell ref="E545:F545"/>
    <mergeCell ref="H567:I567"/>
    <mergeCell ref="E569:F569"/>
    <mergeCell ref="E570:F570"/>
    <mergeCell ref="E555:F555"/>
    <mergeCell ref="E556:F556"/>
    <mergeCell ref="E557:F557"/>
    <mergeCell ref="H559:I559"/>
    <mergeCell ref="E561:F561"/>
    <mergeCell ref="E562:F562"/>
    <mergeCell ref="E571:F571"/>
    <mergeCell ref="E572:F572"/>
    <mergeCell ref="E573:F573"/>
    <mergeCell ref="E574:F574"/>
    <mergeCell ref="E575:F575"/>
    <mergeCell ref="E576:F576"/>
    <mergeCell ref="E563:F563"/>
    <mergeCell ref="E564:F564"/>
    <mergeCell ref="E565:F565"/>
    <mergeCell ref="A584:C584"/>
    <mergeCell ref="F584:G584"/>
    <mergeCell ref="H584:J584"/>
    <mergeCell ref="A586:J586"/>
    <mergeCell ref="H578:I578"/>
    <mergeCell ref="A582:C582"/>
    <mergeCell ref="F582:G582"/>
    <mergeCell ref="H582:J582"/>
    <mergeCell ref="A583:C583"/>
    <mergeCell ref="F583:G583"/>
    <mergeCell ref="H583:J583"/>
  </mergeCells>
  <printOptions horizontalCentered="1"/>
  <pageMargins left="0.98425196850393704" right="0.98425196850393704" top="1.1811023622047245" bottom="0.98425196850393704" header="0.51181102362204722" footer="0.51181102362204722"/>
  <pageSetup paperSize="9" scale="66" fitToHeight="0" orientation="landscape" r:id="rId1"/>
  <headerFooter>
    <oddHeader xml:space="preserve">&amp;L &amp;G&amp;C&amp;"Times New Roman,Negrito"&amp;12ESTADO DE MATO GROSSO DO SUL
PREFEITURA MUNICIPAL DE RIO BRILHANTE </oddHeader>
    <oddFooter>&amp;L &amp;C&amp;"Times New Roman,Normal"R. Pref. Athayde Nogueira, 1033 - Centro, Rio Brilhante - MS, 79130-000 - Fone: 0800 100 2609 &amp;R&amp;"Times New Roman,Normal"P. &amp;P / &amp;N</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B3EB2-AC74-47F7-B285-4117418046AD}">
  <dimension ref="A1:G14"/>
  <sheetViews>
    <sheetView showWhiteSpace="0" view="pageBreakPreview" zoomScale="60" zoomScaleNormal="100" workbookViewId="0">
      <selection activeCell="J13" sqref="J13"/>
    </sheetView>
  </sheetViews>
  <sheetFormatPr defaultColWidth="9" defaultRowHeight="13.8" x14ac:dyDescent="0.25"/>
  <cols>
    <col min="1" max="1" width="6.09765625" customWidth="1"/>
    <col min="2" max="2" width="60" bestFit="1" customWidth="1"/>
    <col min="3" max="3" width="20" bestFit="1" customWidth="1"/>
    <col min="4" max="30" width="12" bestFit="1" customWidth="1"/>
  </cols>
  <sheetData>
    <row r="1" spans="1:7" x14ac:dyDescent="0.25">
      <c r="A1" s="23"/>
      <c r="B1" s="24" t="s">
        <v>0</v>
      </c>
      <c r="C1" s="24" t="s">
        <v>1</v>
      </c>
      <c r="D1" s="25"/>
      <c r="E1" s="26" t="s">
        <v>2</v>
      </c>
      <c r="F1" s="271" t="s">
        <v>3</v>
      </c>
      <c r="G1" s="303"/>
    </row>
    <row r="2" spans="1:7" ht="121.2" customHeight="1" x14ac:dyDescent="0.25">
      <c r="A2" s="28"/>
      <c r="B2" s="30" t="s">
        <v>4</v>
      </c>
      <c r="C2" s="263" t="s">
        <v>19</v>
      </c>
      <c r="D2" s="263"/>
      <c r="E2" s="31" t="s">
        <v>5</v>
      </c>
      <c r="F2" s="263" t="s">
        <v>20</v>
      </c>
      <c r="G2" s="291"/>
    </row>
    <row r="3" spans="1:7" x14ac:dyDescent="0.25">
      <c r="A3" s="272" t="s">
        <v>814</v>
      </c>
      <c r="B3" s="250"/>
      <c r="C3" s="250"/>
      <c r="D3" s="250"/>
      <c r="E3" s="250"/>
      <c r="F3" s="250"/>
      <c r="G3" s="251"/>
    </row>
    <row r="4" spans="1:7" x14ac:dyDescent="0.25">
      <c r="A4" s="33" t="s">
        <v>7</v>
      </c>
      <c r="B4" s="35" t="s">
        <v>8</v>
      </c>
      <c r="C4" s="34" t="s">
        <v>815</v>
      </c>
      <c r="D4" s="34" t="s">
        <v>816</v>
      </c>
      <c r="E4" s="34" t="s">
        <v>817</v>
      </c>
      <c r="F4" s="34" t="s">
        <v>818</v>
      </c>
      <c r="G4" s="37" t="s">
        <v>819</v>
      </c>
    </row>
    <row r="5" spans="1:7" ht="24" customHeight="1" thickBot="1" x14ac:dyDescent="0.3">
      <c r="A5" s="38" t="s">
        <v>11</v>
      </c>
      <c r="B5" s="39" t="s">
        <v>12</v>
      </c>
      <c r="C5" s="41" t="s">
        <v>820</v>
      </c>
      <c r="D5" s="176" t="s">
        <v>821</v>
      </c>
      <c r="E5" s="176" t="s">
        <v>821</v>
      </c>
      <c r="F5" s="176" t="s">
        <v>821</v>
      </c>
      <c r="G5" s="177" t="s">
        <v>821</v>
      </c>
    </row>
    <row r="6" spans="1:7" ht="26.1" customHeight="1" thickTop="1" thickBot="1" x14ac:dyDescent="0.3">
      <c r="A6" s="38" t="s">
        <v>13</v>
      </c>
      <c r="B6" s="39" t="s">
        <v>14</v>
      </c>
      <c r="C6" s="41" t="s">
        <v>822</v>
      </c>
      <c r="D6" s="176" t="s">
        <v>823</v>
      </c>
      <c r="E6" s="176" t="s">
        <v>823</v>
      </c>
      <c r="F6" s="176" t="s">
        <v>823</v>
      </c>
      <c r="G6" s="177" t="s">
        <v>823</v>
      </c>
    </row>
    <row r="7" spans="1:7" ht="24" customHeight="1" thickTop="1" thickBot="1" x14ac:dyDescent="0.3">
      <c r="A7" s="38" t="s">
        <v>15</v>
      </c>
      <c r="B7" s="39" t="s">
        <v>21</v>
      </c>
      <c r="C7" s="41" t="s">
        <v>824</v>
      </c>
      <c r="D7" s="176" t="s">
        <v>825</v>
      </c>
      <c r="E7" s="176" t="s">
        <v>825</v>
      </c>
      <c r="F7" s="176" t="s">
        <v>825</v>
      </c>
      <c r="G7" s="177" t="s">
        <v>825</v>
      </c>
    </row>
    <row r="8" spans="1:7" ht="14.4" thickTop="1" x14ac:dyDescent="0.25">
      <c r="A8" s="290" t="s">
        <v>826</v>
      </c>
      <c r="B8" s="263"/>
      <c r="C8" s="29"/>
      <c r="D8" s="178" t="s">
        <v>827</v>
      </c>
      <c r="E8" s="178" t="s">
        <v>827</v>
      </c>
      <c r="F8" s="178" t="s">
        <v>827</v>
      </c>
      <c r="G8" s="179" t="s">
        <v>827</v>
      </c>
    </row>
    <row r="9" spans="1:7" x14ac:dyDescent="0.25">
      <c r="A9" s="299" t="s">
        <v>828</v>
      </c>
      <c r="B9" s="300"/>
      <c r="C9" s="180"/>
      <c r="D9" s="181" t="s">
        <v>829</v>
      </c>
      <c r="E9" s="181" t="s">
        <v>829</v>
      </c>
      <c r="F9" s="181" t="s">
        <v>829</v>
      </c>
      <c r="G9" s="182" t="s">
        <v>829</v>
      </c>
    </row>
    <row r="10" spans="1:7" x14ac:dyDescent="0.25">
      <c r="A10" s="299" t="s">
        <v>830</v>
      </c>
      <c r="B10" s="300"/>
      <c r="C10" s="180"/>
      <c r="D10" s="181" t="s">
        <v>827</v>
      </c>
      <c r="E10" s="181" t="s">
        <v>831</v>
      </c>
      <c r="F10" s="181" t="s">
        <v>832</v>
      </c>
      <c r="G10" s="182" t="s">
        <v>833</v>
      </c>
    </row>
    <row r="11" spans="1:7" ht="14.4" thickBot="1" x14ac:dyDescent="0.3">
      <c r="A11" s="301" t="s">
        <v>834</v>
      </c>
      <c r="B11" s="302"/>
      <c r="C11" s="183"/>
      <c r="D11" s="184" t="s">
        <v>829</v>
      </c>
      <c r="E11" s="184" t="s">
        <v>835</v>
      </c>
      <c r="F11" s="184" t="s">
        <v>836</v>
      </c>
      <c r="G11" s="185" t="s">
        <v>837</v>
      </c>
    </row>
    <row r="12" spans="1:7" x14ac:dyDescent="0.25">
      <c r="A12" s="51"/>
      <c r="B12" s="51"/>
      <c r="C12" s="51"/>
      <c r="D12" s="51"/>
      <c r="E12" s="51"/>
      <c r="F12" s="51"/>
      <c r="G12" s="51"/>
    </row>
    <row r="13" spans="1:7" ht="60" customHeight="1" x14ac:dyDescent="0.25">
      <c r="A13" s="58"/>
      <c r="B13" s="58"/>
      <c r="C13" s="58"/>
      <c r="D13" s="58"/>
      <c r="E13" s="58"/>
      <c r="F13" s="58"/>
      <c r="G13" s="58"/>
    </row>
    <row r="14" spans="1:7" ht="29.4" customHeight="1" x14ac:dyDescent="0.25">
      <c r="A14" s="260" t="s">
        <v>876</v>
      </c>
      <c r="B14" s="250"/>
      <c r="C14" s="250"/>
      <c r="D14" s="250"/>
      <c r="E14" s="250"/>
      <c r="F14" s="250"/>
      <c r="G14" s="250"/>
    </row>
  </sheetData>
  <mergeCells count="9">
    <mergeCell ref="A10:B10"/>
    <mergeCell ref="A11:B11"/>
    <mergeCell ref="A14:G14"/>
    <mergeCell ref="F1:G1"/>
    <mergeCell ref="C2:D2"/>
    <mergeCell ref="F2:G2"/>
    <mergeCell ref="A3:G3"/>
    <mergeCell ref="A8:B8"/>
    <mergeCell ref="A9:B9"/>
  </mergeCells>
  <printOptions horizontalCentered="1"/>
  <pageMargins left="0.98425196850393704" right="0.98425196850393704" top="1.3779527559055118" bottom="0.98425196850393704" header="0.51181102362204722" footer="0.51181102362204722"/>
  <pageSetup paperSize="8" orientation="landscape" r:id="rId1"/>
  <headerFooter>
    <oddHeader xml:space="preserve">&amp;L&amp;G&amp;C&amp;"Times New Roman,Negrito"&amp;12ESTADO DE MATO GROSSO DO SUL
PREFEITURA MUNICIPAL DE RIO BRILHANTE </oddHeader>
    <oddFooter>&amp;L &amp;C&amp;"Times New Roman,Normal"R. Pref. Athayde Nogueira, 1033 - Centro, Rio Brilhante - MS, 79130-000 - Fone: 0800 100 2609 &amp;R&amp;"Times New Roman,Normal"P. &amp;P / &amp;N</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85A61-6B33-481D-AAEB-1D74624AF49C}">
  <dimension ref="A1:F51"/>
  <sheetViews>
    <sheetView tabSelected="1" showOutlineSymbols="0" view="pageBreakPreview" zoomScaleNormal="100" zoomScaleSheetLayoutView="100" workbookViewId="0">
      <selection activeCell="H9" sqref="H9"/>
    </sheetView>
  </sheetViews>
  <sheetFormatPr defaultColWidth="17.19921875" defaultRowHeight="13.8" x14ac:dyDescent="0.25"/>
  <cols>
    <col min="1" max="1" width="24" customWidth="1"/>
    <col min="2" max="2" width="18.69921875" customWidth="1"/>
    <col min="3" max="3" width="19.8984375" customWidth="1"/>
    <col min="4" max="4" width="17.3984375" customWidth="1"/>
    <col min="5" max="5" width="20.59765625" customWidth="1"/>
    <col min="6" max="6" width="0" hidden="1" customWidth="1"/>
  </cols>
  <sheetData>
    <row r="1" spans="1:6" ht="14.25" customHeight="1" x14ac:dyDescent="0.25">
      <c r="A1" s="314"/>
      <c r="B1" s="315"/>
      <c r="C1" s="315"/>
      <c r="D1" s="315"/>
      <c r="E1" s="316"/>
      <c r="F1" s="186"/>
    </row>
    <row r="2" spans="1:6" ht="36" customHeight="1" x14ac:dyDescent="0.3">
      <c r="A2" s="317" t="s">
        <v>838</v>
      </c>
      <c r="B2" s="318"/>
      <c r="C2" s="318"/>
      <c r="D2" s="318"/>
      <c r="E2" s="319"/>
      <c r="F2" s="186"/>
    </row>
    <row r="3" spans="1:6" ht="14.25" customHeight="1" thickBot="1" x14ac:dyDescent="0.35">
      <c r="A3" s="211"/>
      <c r="B3" s="187"/>
      <c r="C3" s="187"/>
      <c r="D3" s="187"/>
      <c r="E3" s="212"/>
      <c r="F3" s="186"/>
    </row>
    <row r="4" spans="1:6" ht="18" customHeight="1" thickBot="1" x14ac:dyDescent="0.35">
      <c r="A4" s="305" t="s">
        <v>839</v>
      </c>
      <c r="B4" s="305"/>
      <c r="C4" s="305"/>
      <c r="D4" s="305"/>
      <c r="E4" s="212"/>
      <c r="F4" s="186"/>
    </row>
    <row r="5" spans="1:6" ht="14.25" customHeight="1" thickBot="1" x14ac:dyDescent="0.35">
      <c r="A5" s="188" t="s">
        <v>840</v>
      </c>
      <c r="B5" s="189" t="s">
        <v>841</v>
      </c>
      <c r="C5" s="189" t="s">
        <v>842</v>
      </c>
      <c r="D5" s="189" t="s">
        <v>843</v>
      </c>
      <c r="E5" s="212"/>
      <c r="F5" s="186"/>
    </row>
    <row r="6" spans="1:6" ht="30" customHeight="1" thickBot="1" x14ac:dyDescent="0.3">
      <c r="A6" s="190" t="s">
        <v>844</v>
      </c>
      <c r="B6" s="191">
        <v>24</v>
      </c>
      <c r="C6" s="191">
        <v>25.84</v>
      </c>
      <c r="D6" s="191">
        <v>27.86</v>
      </c>
      <c r="E6" s="213"/>
      <c r="F6" s="186"/>
    </row>
    <row r="7" spans="1:6" ht="36" customHeight="1" x14ac:dyDescent="0.25">
      <c r="A7" s="320"/>
      <c r="B7" s="321"/>
      <c r="C7" s="321"/>
      <c r="D7" s="321"/>
      <c r="E7" s="213"/>
      <c r="F7" s="186"/>
    </row>
    <row r="8" spans="1:6" ht="14.25" customHeight="1" x14ac:dyDescent="0.25">
      <c r="A8" s="322" t="s">
        <v>845</v>
      </c>
      <c r="B8" s="323" t="s">
        <v>846</v>
      </c>
      <c r="C8" s="323"/>
      <c r="D8" s="323"/>
      <c r="E8" s="324" t="s">
        <v>847</v>
      </c>
      <c r="F8" s="186"/>
    </row>
    <row r="9" spans="1:6" ht="14.25" customHeight="1" x14ac:dyDescent="0.25">
      <c r="A9" s="322"/>
      <c r="B9" s="193" t="s">
        <v>848</v>
      </c>
      <c r="C9" s="193" t="s">
        <v>849</v>
      </c>
      <c r="D9" s="193" t="s">
        <v>850</v>
      </c>
      <c r="E9" s="324"/>
      <c r="F9" s="186"/>
    </row>
    <row r="10" spans="1:6" ht="18.75" customHeight="1" x14ac:dyDescent="0.25">
      <c r="A10" s="214" t="s">
        <v>851</v>
      </c>
      <c r="B10" s="194">
        <v>5.29</v>
      </c>
      <c r="C10" s="194">
        <v>5.92</v>
      </c>
      <c r="D10" s="194">
        <v>7.93</v>
      </c>
      <c r="E10" s="215">
        <v>5.92</v>
      </c>
      <c r="F10" s="192" t="str">
        <f t="shared" ref="F10:F18" si="0">IF(E10=0," ",IF(E10&lt;B10,"ERRO",(IF(E10&gt;D10,"ERRO","OK!"))))</f>
        <v>OK!</v>
      </c>
    </row>
    <row r="11" spans="1:6" ht="14.25" customHeight="1" x14ac:dyDescent="0.25">
      <c r="A11" s="214" t="s">
        <v>852</v>
      </c>
      <c r="B11" s="195">
        <v>0.25</v>
      </c>
      <c r="C11" s="195">
        <v>0.51</v>
      </c>
      <c r="D11" s="195">
        <v>0.56000000000000005</v>
      </c>
      <c r="E11" s="216">
        <v>0.51</v>
      </c>
      <c r="F11" s="192" t="str">
        <f t="shared" si="0"/>
        <v>OK!</v>
      </c>
    </row>
    <row r="12" spans="1:6" ht="14.25" customHeight="1" x14ac:dyDescent="0.25">
      <c r="A12" s="214" t="s">
        <v>853</v>
      </c>
      <c r="B12" s="195">
        <v>1</v>
      </c>
      <c r="C12" s="195">
        <v>1.48</v>
      </c>
      <c r="D12" s="195">
        <v>1.97</v>
      </c>
      <c r="E12" s="216">
        <v>1.48</v>
      </c>
      <c r="F12" s="192" t="str">
        <f t="shared" si="0"/>
        <v>OK!</v>
      </c>
    </row>
    <row r="13" spans="1:6" ht="14.25" customHeight="1" x14ac:dyDescent="0.25">
      <c r="A13" s="214" t="s">
        <v>854</v>
      </c>
      <c r="B13" s="195">
        <v>1.01</v>
      </c>
      <c r="C13" s="195">
        <v>1.07</v>
      </c>
      <c r="D13" s="195">
        <v>1.1100000000000001</v>
      </c>
      <c r="E13" s="216">
        <v>1.07</v>
      </c>
      <c r="F13" s="192" t="str">
        <f t="shared" si="0"/>
        <v>OK!</v>
      </c>
    </row>
    <row r="14" spans="1:6" ht="14.25" customHeight="1" x14ac:dyDescent="0.25">
      <c r="A14" s="214" t="s">
        <v>855</v>
      </c>
      <c r="B14" s="195">
        <v>8</v>
      </c>
      <c r="C14" s="195">
        <v>8.31</v>
      </c>
      <c r="D14" s="195">
        <v>9.51</v>
      </c>
      <c r="E14" s="216">
        <v>8.2899999999999991</v>
      </c>
      <c r="F14" s="192" t="str">
        <f t="shared" si="0"/>
        <v>OK!</v>
      </c>
    </row>
    <row r="15" spans="1:6" ht="31.5" customHeight="1" x14ac:dyDescent="0.25">
      <c r="A15" s="217" t="s">
        <v>856</v>
      </c>
      <c r="B15" s="196">
        <f>SUM(B16:B18)</f>
        <v>5.15</v>
      </c>
      <c r="C15" s="196">
        <f>SUM(C16:C18)</f>
        <v>6.65</v>
      </c>
      <c r="D15" s="196">
        <f>SUM(D16:D18)</f>
        <v>8.65</v>
      </c>
      <c r="E15" s="218">
        <f>SUM(E16:E18)</f>
        <v>5.65</v>
      </c>
      <c r="F15" s="192" t="str">
        <f t="shared" si="0"/>
        <v>OK!</v>
      </c>
    </row>
    <row r="16" spans="1:6" ht="14.25" customHeight="1" x14ac:dyDescent="0.25">
      <c r="A16" s="214" t="s">
        <v>857</v>
      </c>
      <c r="B16" s="195">
        <v>3</v>
      </c>
      <c r="C16" s="195">
        <v>3</v>
      </c>
      <c r="D16" s="195">
        <v>3</v>
      </c>
      <c r="E16" s="216">
        <v>3</v>
      </c>
      <c r="F16" s="192" t="str">
        <f t="shared" si="0"/>
        <v>OK!</v>
      </c>
    </row>
    <row r="17" spans="1:6" ht="14.25" customHeight="1" x14ac:dyDescent="0.25">
      <c r="A17" s="214" t="s">
        <v>858</v>
      </c>
      <c r="B17" s="195">
        <v>0.65</v>
      </c>
      <c r="C17" s="195">
        <v>0.65</v>
      </c>
      <c r="D17" s="195">
        <v>0.65</v>
      </c>
      <c r="E17" s="216">
        <v>0.65</v>
      </c>
      <c r="F17" s="192" t="str">
        <f t="shared" si="0"/>
        <v>OK!</v>
      </c>
    </row>
    <row r="18" spans="1:6" ht="14.25" customHeight="1" x14ac:dyDescent="0.25">
      <c r="A18" s="214" t="s">
        <v>859</v>
      </c>
      <c r="B18" s="195">
        <v>1.5</v>
      </c>
      <c r="C18" s="195">
        <v>3</v>
      </c>
      <c r="D18" s="195">
        <v>5</v>
      </c>
      <c r="E18" s="216">
        <v>2</v>
      </c>
      <c r="F18" s="192" t="str">
        <f t="shared" si="0"/>
        <v>OK!</v>
      </c>
    </row>
    <row r="19" spans="1:6" ht="14.25" customHeight="1" x14ac:dyDescent="0.25">
      <c r="A19" s="219" t="s">
        <v>293</v>
      </c>
      <c r="B19" s="197"/>
      <c r="C19" s="197"/>
      <c r="D19" s="197"/>
      <c r="E19" s="220">
        <f>ROUND((((((1+E10/100+E11/100+E12/100)*(1+E13/100)*(1+E14/100))/(1-E15/100))-1)*100),2)</f>
        <v>25.18</v>
      </c>
      <c r="F19" s="192" t="str">
        <f>IF(E19=0," ",IF(E19&lt;B6,"ERRO",(IF(E19&gt;D6,"ERRO","OK!"))))</f>
        <v>OK!</v>
      </c>
    </row>
    <row r="20" spans="1:6" ht="14.25" customHeight="1" x14ac:dyDescent="0.25">
      <c r="A20" s="221"/>
      <c r="B20" s="192"/>
      <c r="C20" s="192"/>
      <c r="D20" s="192"/>
      <c r="E20" s="213"/>
      <c r="F20" s="186"/>
    </row>
    <row r="21" spans="1:6" ht="14.25" customHeight="1" x14ac:dyDescent="0.25">
      <c r="A21" s="221" t="s">
        <v>860</v>
      </c>
      <c r="B21" s="192"/>
      <c r="C21" s="192"/>
      <c r="D21" s="192"/>
      <c r="E21" s="213"/>
      <c r="F21" s="186"/>
    </row>
    <row r="22" spans="1:6" ht="14.25" customHeight="1" x14ac:dyDescent="0.25">
      <c r="A22" s="221"/>
      <c r="B22" s="192"/>
      <c r="C22" s="192"/>
      <c r="D22" s="192"/>
      <c r="E22" s="213"/>
      <c r="F22" s="186"/>
    </row>
    <row r="23" spans="1:6" ht="14.25" customHeight="1" x14ac:dyDescent="0.25">
      <c r="A23" s="308" t="s">
        <v>861</v>
      </c>
      <c r="B23" s="309"/>
      <c r="C23" s="309"/>
      <c r="D23" s="309"/>
      <c r="E23" s="213"/>
      <c r="F23" s="186"/>
    </row>
    <row r="24" spans="1:6" ht="14.25" customHeight="1" x14ac:dyDescent="0.25">
      <c r="A24" s="221"/>
      <c r="B24" s="192"/>
      <c r="C24" s="192"/>
      <c r="D24" s="192"/>
      <c r="E24" s="213"/>
      <c r="F24" s="186"/>
    </row>
    <row r="25" spans="1:6" ht="14.25" customHeight="1" x14ac:dyDescent="0.25">
      <c r="A25" s="221"/>
      <c r="B25" s="192"/>
      <c r="C25" s="192"/>
      <c r="D25" s="192"/>
      <c r="E25" s="213"/>
      <c r="F25" s="186"/>
    </row>
    <row r="26" spans="1:6" ht="14.25" customHeight="1" x14ac:dyDescent="0.25">
      <c r="A26" s="221"/>
      <c r="B26" s="192"/>
      <c r="C26" s="192"/>
      <c r="D26" s="192"/>
      <c r="E26" s="213"/>
      <c r="F26" s="186"/>
    </row>
    <row r="27" spans="1:6" ht="14.25" customHeight="1" x14ac:dyDescent="0.25">
      <c r="A27" s="221"/>
      <c r="B27" s="192"/>
      <c r="C27" s="192"/>
      <c r="D27" s="192"/>
      <c r="E27" s="213"/>
      <c r="F27" s="186"/>
    </row>
    <row r="28" spans="1:6" ht="14.25" customHeight="1" x14ac:dyDescent="0.25">
      <c r="A28" s="221"/>
      <c r="B28" s="192"/>
      <c r="C28" s="192"/>
      <c r="D28" s="192"/>
      <c r="E28" s="213"/>
      <c r="F28" s="186"/>
    </row>
    <row r="29" spans="1:6" ht="14.25" customHeight="1" x14ac:dyDescent="0.25">
      <c r="A29" s="222" t="s">
        <v>862</v>
      </c>
      <c r="B29" s="192"/>
      <c r="C29" s="192"/>
      <c r="D29" s="192"/>
      <c r="E29" s="213"/>
      <c r="F29" s="186"/>
    </row>
    <row r="30" spans="1:6" ht="14.25" customHeight="1" x14ac:dyDescent="0.25">
      <c r="A30" s="310" t="s">
        <v>863</v>
      </c>
      <c r="B30" s="311"/>
      <c r="C30" s="311"/>
      <c r="D30" s="311"/>
      <c r="E30" s="213"/>
      <c r="F30" s="186"/>
    </row>
    <row r="31" spans="1:6" ht="14.25" customHeight="1" x14ac:dyDescent="0.25">
      <c r="A31" s="310" t="s">
        <v>864</v>
      </c>
      <c r="B31" s="311"/>
      <c r="C31" s="311"/>
      <c r="D31" s="311"/>
      <c r="E31" s="213"/>
      <c r="F31" s="186"/>
    </row>
    <row r="32" spans="1:6" ht="14.25" customHeight="1" x14ac:dyDescent="0.25">
      <c r="A32" s="310" t="s">
        <v>865</v>
      </c>
      <c r="B32" s="311"/>
      <c r="C32" s="311"/>
      <c r="D32" s="311"/>
      <c r="E32" s="213"/>
      <c r="F32" s="186"/>
    </row>
    <row r="33" spans="1:5" ht="14.25" customHeight="1" x14ac:dyDescent="0.25">
      <c r="A33" s="310" t="s">
        <v>866</v>
      </c>
      <c r="B33" s="311"/>
      <c r="C33" s="311"/>
      <c r="D33" s="311"/>
      <c r="E33" s="213"/>
    </row>
    <row r="34" spans="1:5" ht="14.25" customHeight="1" thickBot="1" x14ac:dyDescent="0.3">
      <c r="A34" s="312" t="s">
        <v>867</v>
      </c>
      <c r="B34" s="313"/>
      <c r="C34" s="313"/>
      <c r="D34" s="313"/>
      <c r="E34" s="223"/>
    </row>
    <row r="35" spans="1:5" ht="14.25" hidden="1" customHeight="1" x14ac:dyDescent="0.25">
      <c r="A35" s="198"/>
      <c r="B35" s="198"/>
      <c r="C35" s="198"/>
      <c r="D35" s="198"/>
      <c r="E35" s="192"/>
    </row>
    <row r="36" spans="1:5" ht="14.25" hidden="1" customHeight="1" x14ac:dyDescent="0.25">
      <c r="A36" s="199" t="s">
        <v>868</v>
      </c>
      <c r="B36" s="199"/>
      <c r="C36" s="199"/>
      <c r="D36" s="199"/>
      <c r="E36" s="199"/>
    </row>
    <row r="37" spans="1:5" ht="14.25" hidden="1" customHeight="1" x14ac:dyDescent="0.25">
      <c r="A37" s="199" t="s">
        <v>869</v>
      </c>
      <c r="B37" s="200"/>
      <c r="C37" s="200"/>
      <c r="D37" s="200"/>
      <c r="E37" s="200"/>
    </row>
    <row r="38" spans="1:5" ht="14.25" hidden="1" customHeight="1" x14ac:dyDescent="0.25">
      <c r="A38" s="199" t="s">
        <v>870</v>
      </c>
      <c r="B38" s="200"/>
      <c r="C38" s="200"/>
      <c r="D38" s="200"/>
      <c r="E38" s="200"/>
    </row>
    <row r="39" spans="1:5" hidden="1" x14ac:dyDescent="0.25">
      <c r="A39" s="186"/>
      <c r="B39" s="186"/>
      <c r="C39" s="186"/>
      <c r="D39" s="186"/>
      <c r="E39" s="186"/>
    </row>
    <row r="40" spans="1:5" ht="46.5" hidden="1" customHeight="1" x14ac:dyDescent="0.25">
      <c r="A40" s="304" t="s">
        <v>871</v>
      </c>
      <c r="B40" s="304"/>
      <c r="C40" s="304"/>
      <c r="D40" s="304"/>
      <c r="E40" s="186"/>
    </row>
    <row r="41" spans="1:5" ht="14.25" hidden="1" customHeight="1" x14ac:dyDescent="0.25">
      <c r="A41" s="202"/>
      <c r="B41" s="186"/>
      <c r="C41" s="186"/>
      <c r="D41" s="186"/>
      <c r="E41" s="186"/>
    </row>
    <row r="42" spans="1:5" ht="14.25" hidden="1" customHeight="1" x14ac:dyDescent="0.3">
      <c r="A42" s="305" t="s">
        <v>872</v>
      </c>
      <c r="B42" s="305"/>
      <c r="C42" s="305"/>
      <c r="D42" s="305"/>
      <c r="E42" s="187"/>
    </row>
    <row r="43" spans="1:5" ht="17.25" hidden="1" customHeight="1" x14ac:dyDescent="0.3">
      <c r="A43" s="188" t="s">
        <v>840</v>
      </c>
      <c r="B43" s="189" t="s">
        <v>841</v>
      </c>
      <c r="C43" s="189" t="s">
        <v>842</v>
      </c>
      <c r="D43" s="189" t="s">
        <v>843</v>
      </c>
      <c r="E43" s="187"/>
    </row>
    <row r="44" spans="1:5" ht="30" hidden="1" customHeight="1" x14ac:dyDescent="0.25">
      <c r="A44" s="190" t="s">
        <v>844</v>
      </c>
      <c r="B44" s="203">
        <v>0.24</v>
      </c>
      <c r="C44" s="203">
        <v>0.25840000000000002</v>
      </c>
      <c r="D44" s="203">
        <v>0.27860000000000001</v>
      </c>
      <c r="E44" s="192"/>
    </row>
    <row r="45" spans="1:5" ht="54" hidden="1" customHeight="1" x14ac:dyDescent="0.25">
      <c r="A45" s="306" t="s">
        <v>873</v>
      </c>
      <c r="B45" s="306"/>
      <c r="C45" s="306"/>
      <c r="D45" s="306"/>
      <c r="E45" s="186"/>
    </row>
    <row r="46" spans="1:5" ht="14.25" hidden="1" customHeight="1" x14ac:dyDescent="0.25">
      <c r="A46" s="204"/>
      <c r="B46" s="201"/>
      <c r="C46" s="201"/>
      <c r="D46" s="201"/>
      <c r="E46" s="186"/>
    </row>
    <row r="47" spans="1:5" ht="87" hidden="1" customHeight="1" x14ac:dyDescent="0.25">
      <c r="A47" s="307" t="s">
        <v>874</v>
      </c>
      <c r="B47" s="307"/>
      <c r="C47" s="307"/>
      <c r="D47" s="307"/>
      <c r="E47" s="186"/>
    </row>
    <row r="48" spans="1:5" hidden="1" x14ac:dyDescent="0.25">
      <c r="A48" s="186"/>
      <c r="B48" s="186"/>
      <c r="C48" s="186"/>
      <c r="D48" s="186"/>
      <c r="E48" s="186"/>
    </row>
    <row r="49" spans="1:5" ht="49.5" hidden="1" customHeight="1" x14ac:dyDescent="0.3">
      <c r="A49" s="205" t="s">
        <v>875</v>
      </c>
      <c r="B49" s="206">
        <f>SUM(B16:B18)+4.5</f>
        <v>9.65</v>
      </c>
      <c r="C49" s="206">
        <f>SUM(C16:C18)+4.5</f>
        <v>11.15</v>
      </c>
      <c r="D49" s="206">
        <f>SUM(D16:D18)+4.5</f>
        <v>13.15</v>
      </c>
      <c r="E49" s="207">
        <f>IF(E15&gt;0,(SUM(E16:E18)+4.5),0)</f>
        <v>10.15</v>
      </c>
    </row>
    <row r="50" spans="1:5" ht="21" hidden="1" customHeight="1" x14ac:dyDescent="0.3">
      <c r="A50" s="208" t="s">
        <v>293</v>
      </c>
      <c r="B50" s="209"/>
      <c r="C50" s="209"/>
      <c r="D50" s="209"/>
      <c r="E50" s="210">
        <f>((((1+E10/100+E11/100+E12/100)*(1+E13/100)*(1+E14/100))/(1-E49/100))-1)*100</f>
        <v>31.448075022036726</v>
      </c>
    </row>
    <row r="51" spans="1:5" x14ac:dyDescent="0.25">
      <c r="A51" s="186"/>
      <c r="B51" s="186"/>
      <c r="C51" s="186"/>
      <c r="D51" s="186"/>
      <c r="E51" s="186"/>
    </row>
  </sheetData>
  <mergeCells count="17">
    <mergeCell ref="A1:E1"/>
    <mergeCell ref="A2:E2"/>
    <mergeCell ref="A4:D4"/>
    <mergeCell ref="A7:D7"/>
    <mergeCell ref="A8:A9"/>
    <mergeCell ref="B8:D8"/>
    <mergeCell ref="E8:E9"/>
    <mergeCell ref="A40:D40"/>
    <mergeCell ref="A42:D42"/>
    <mergeCell ref="A45:D45"/>
    <mergeCell ref="A47:D47"/>
    <mergeCell ref="A23:D23"/>
    <mergeCell ref="A30:D30"/>
    <mergeCell ref="A31:D31"/>
    <mergeCell ref="A32:D32"/>
    <mergeCell ref="A33:D33"/>
    <mergeCell ref="A34:D34"/>
  </mergeCells>
  <printOptions horizontalCentered="1"/>
  <pageMargins left="0.98425196850393704" right="0.98425196850393704" top="1.3779527559055118" bottom="0.98425196850393704" header="0.78740157480314965" footer="0.31496062992125984"/>
  <pageSetup paperSize="9" scale="69" orientation="portrait" horizontalDpi="300" verticalDpi="300" r:id="rId1"/>
  <headerFooter>
    <oddHeader xml:space="preserve">&amp;L&amp;G&amp;C&amp;"Times New Roman,Negrito"&amp;12ESTADO DE MATO GROSSO DO SUL
PREFEITURA MUNICIPAL DE RIO BRILHANTE </oddHeader>
    <oddFooter>&amp;C&amp;"Times New Roman,Normal"R. Pref. Athayde Nogueira, 1033 - Centro, Rio Brilhante - MS, 79130-000 - Fone: 0800 100 2609&amp;12 &amp;R&amp;"Times New Roman,Normal"P. &amp;P / &amp;N</oddFooter>
  </headerFooter>
  <colBreaks count="1" manualBreakCount="1">
    <brk id="5" max="1048575" man="1"/>
  </col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3</vt:i4>
      </vt:variant>
    </vt:vector>
  </HeadingPairs>
  <TitlesOfParts>
    <vt:vector size="10" baseType="lpstr">
      <vt:lpstr>QUEDA DE TENSÃO</vt:lpstr>
      <vt:lpstr>Resumo do Orçamento</vt:lpstr>
      <vt:lpstr>Orçamento Sintético</vt:lpstr>
      <vt:lpstr>Mem Calculo</vt:lpstr>
      <vt:lpstr>CPUs</vt:lpstr>
      <vt:lpstr>FIS-FIN</vt:lpstr>
      <vt:lpstr>BDI</vt:lpstr>
      <vt:lpstr>'QUEDA DE TENSÃO'!Area_de_impressao</vt:lpstr>
      <vt:lpstr>'Orçamento Sintético'!Titulos_de_impressao</vt:lpstr>
      <vt:lpstr>'QUEDA DE TENSÃO'!Titulos_de_impressao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Maurício Beltramelo</cp:lastModifiedBy>
  <cp:revision>0</cp:revision>
  <cp:lastPrinted>2025-11-14T15:26:55Z</cp:lastPrinted>
  <dcterms:created xsi:type="dcterms:W3CDTF">2025-10-29T20:06:10Z</dcterms:created>
  <dcterms:modified xsi:type="dcterms:W3CDTF">2025-11-14T15:27:49Z</dcterms:modified>
</cp:coreProperties>
</file>