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UMENTOS 2025\LICITAÇÕES 2025\Processo 596 - PE 18 - Serviços Limpeza\"/>
    </mc:Choice>
  </mc:AlternateContent>
  <bookViews>
    <workbookView xWindow="-110" yWindow="-110" windowWidth="23260" windowHeight="12460"/>
  </bookViews>
  <sheets>
    <sheet name="Memória Cálculo" sheetId="2" r:id="rId1"/>
    <sheet name="APRESENTAÇÃO" sheetId="10" r:id="rId2"/>
    <sheet name="Planilha de Custos-Limpeza" sheetId="3" r:id="rId3"/>
    <sheet name="Caged-Limpeza" sheetId="4" state="hidden" r:id="rId4"/>
    <sheet name="Uniformes" sheetId="5" state="hidden" r:id="rId5"/>
    <sheet name="CONTRATAÇÃO PF" sheetId="8" state="hidden" r:id="rId6"/>
    <sheet name="Custo M2" sheetId="6" state="hidden" r:id="rId7"/>
    <sheet name="ANEXO I" sheetId="9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7" i="3" l="1"/>
  <c r="E89" i="3" s="1"/>
  <c r="E93" i="3" s="1"/>
  <c r="E84" i="3" s="1"/>
  <c r="E91" i="3" l="1"/>
  <c r="C253" i="2" l="1"/>
  <c r="C91" i="3" s="1"/>
  <c r="F249" i="2"/>
  <c r="H249" i="2" l="1"/>
  <c r="G249" i="2"/>
  <c r="E249" i="2"/>
  <c r="C86" i="3" l="1"/>
  <c r="C85" i="3"/>
  <c r="D8" i="2" l="1"/>
  <c r="B27" i="2" s="1"/>
  <c r="D27" i="2" s="1"/>
  <c r="G7" i="2" l="1"/>
  <c r="E26" i="6" l="1"/>
  <c r="C26" i="6"/>
  <c r="E19" i="6"/>
  <c r="F19" i="6" s="1"/>
  <c r="C12" i="6"/>
  <c r="C5" i="6"/>
  <c r="A5" i="6"/>
  <c r="A12" i="6" s="1"/>
  <c r="C75" i="2"/>
  <c r="C33" i="3"/>
  <c r="F26" i="6" l="1"/>
  <c r="A253" i="2"/>
  <c r="B258" i="2"/>
  <c r="A241" i="2"/>
  <c r="A236" i="2"/>
  <c r="A223" i="2"/>
  <c r="A217" i="2"/>
  <c r="A213" i="2"/>
  <c r="A207" i="2"/>
  <c r="A203" i="2"/>
  <c r="A160" i="2"/>
  <c r="A154" i="2"/>
  <c r="A150" i="2"/>
  <c r="A144" i="2"/>
  <c r="A140" i="2"/>
  <c r="A136" i="2"/>
  <c r="A130" i="2"/>
  <c r="A125" i="2"/>
  <c r="A108" i="2"/>
  <c r="A102" i="2"/>
  <c r="A98" i="2"/>
  <c r="A93" i="2"/>
  <c r="A85" i="2"/>
  <c r="A89" i="2" s="1"/>
  <c r="A79" i="2"/>
  <c r="A75" i="2"/>
  <c r="C71" i="2"/>
  <c r="B85" i="2"/>
  <c r="A53" i="2"/>
  <c r="A71" i="2" s="1"/>
  <c r="A49" i="2"/>
  <c r="A45" i="2"/>
  <c r="A41" i="2"/>
  <c r="A33" i="2"/>
  <c r="A27" i="2"/>
  <c r="C21" i="2" l="1"/>
  <c r="G11" i="5" l="1"/>
  <c r="G10" i="5"/>
  <c r="G9" i="5"/>
  <c r="G8" i="5"/>
  <c r="J8" i="5"/>
  <c r="K8" i="5" s="1"/>
  <c r="J9" i="5"/>
  <c r="K9" i="5" s="1"/>
  <c r="J10" i="5"/>
  <c r="K10" i="5" s="1"/>
  <c r="J11" i="5"/>
  <c r="K11" i="5" s="1"/>
  <c r="J7" i="5"/>
  <c r="K7" i="5" s="1"/>
  <c r="G7" i="5"/>
  <c r="C213" i="2" l="1"/>
  <c r="F168" i="2"/>
  <c r="B98" i="2"/>
  <c r="C89" i="2"/>
  <c r="B21" i="2"/>
  <c r="G11" i="2" s="1"/>
  <c r="D33" i="2" l="1"/>
  <c r="C7" i="3"/>
  <c r="C8" i="8"/>
  <c r="B33" i="2"/>
  <c r="C10" i="8" l="1"/>
  <c r="C15" i="8" s="1"/>
  <c r="C29" i="8" s="1"/>
  <c r="C9" i="3"/>
  <c r="C11" i="3" s="1"/>
  <c r="C98" i="3" s="1"/>
  <c r="F173" i="2"/>
  <c r="D231" i="2"/>
  <c r="D230" i="2"/>
  <c r="D229" i="2"/>
  <c r="D232" i="2" l="1"/>
  <c r="F170" i="2"/>
  <c r="F171" i="2"/>
  <c r="B236" i="2" l="1"/>
  <c r="C236" i="2" s="1"/>
  <c r="C75" i="3" s="1"/>
  <c r="C79" i="3" s="1"/>
  <c r="C102" i="3" s="1"/>
  <c r="F178" i="2"/>
  <c r="F177" i="2"/>
  <c r="E35" i="4" l="1"/>
  <c r="G25" i="4" s="1"/>
  <c r="D98" i="2"/>
  <c r="C22" i="8" l="1"/>
  <c r="C40" i="3"/>
  <c r="G32" i="4"/>
  <c r="G27" i="4"/>
  <c r="B114" i="2" s="1"/>
  <c r="G28" i="4"/>
  <c r="G26" i="4"/>
  <c r="B117" i="2" s="1"/>
  <c r="G34" i="4"/>
  <c r="H26" i="4"/>
  <c r="G31" i="4"/>
  <c r="G29" i="4"/>
  <c r="G33" i="4"/>
  <c r="G30" i="4"/>
  <c r="C22" i="2"/>
  <c r="H28" i="4" l="1"/>
  <c r="B118" i="2" l="1"/>
  <c r="H35" i="4"/>
  <c r="B116" i="2" l="1"/>
  <c r="B115" i="2"/>
  <c r="B241" i="2"/>
  <c r="E241" i="2" s="1"/>
  <c r="B263" i="2" s="1"/>
  <c r="B67" i="2" l="1"/>
  <c r="C154" i="2" l="1"/>
  <c r="D102" i="2"/>
  <c r="D85" i="2" l="1"/>
  <c r="B89" i="2" s="1"/>
  <c r="C41" i="2"/>
  <c r="D49" i="2"/>
  <c r="C49" i="2"/>
  <c r="C45" i="2"/>
  <c r="B93" i="2" l="1"/>
  <c r="D89" i="2"/>
  <c r="C93" i="2" s="1"/>
  <c r="G179" i="2"/>
  <c r="D196" i="2" s="1"/>
  <c r="E179" i="2"/>
  <c r="C196" i="2" s="1"/>
  <c r="G178" i="2"/>
  <c r="D195" i="2" s="1"/>
  <c r="E178" i="2"/>
  <c r="B195" i="2" s="1"/>
  <c r="G177" i="2"/>
  <c r="D194" i="2" s="1"/>
  <c r="E177" i="2"/>
  <c r="C194" i="2" s="1"/>
  <c r="G176" i="2"/>
  <c r="D193" i="2" s="1"/>
  <c r="E176" i="2"/>
  <c r="B193" i="2" s="1"/>
  <c r="G175" i="2"/>
  <c r="D192" i="2" s="1"/>
  <c r="E175" i="2"/>
  <c r="C192" i="2" s="1"/>
  <c r="G174" i="2"/>
  <c r="D191" i="2" s="1"/>
  <c r="E174" i="2"/>
  <c r="G173" i="2"/>
  <c r="D190" i="2" s="1"/>
  <c r="E173" i="2"/>
  <c r="B190" i="2" s="1"/>
  <c r="G172" i="2"/>
  <c r="D189" i="2" s="1"/>
  <c r="E172" i="2"/>
  <c r="C189" i="2" s="1"/>
  <c r="G171" i="2"/>
  <c r="D188" i="2" s="1"/>
  <c r="E171" i="2"/>
  <c r="C188" i="2" s="1"/>
  <c r="G170" i="2"/>
  <c r="D187" i="2" s="1"/>
  <c r="E170" i="2"/>
  <c r="G169" i="2"/>
  <c r="D186" i="2" s="1"/>
  <c r="E169" i="2"/>
  <c r="B186" i="2" s="1"/>
  <c r="G168" i="2"/>
  <c r="D185" i="2" s="1"/>
  <c r="E168" i="2"/>
  <c r="C185" i="2" s="1"/>
  <c r="B119" i="2"/>
  <c r="B191" i="2" l="1"/>
  <c r="C191" i="2"/>
  <c r="D93" i="2"/>
  <c r="C39" i="3" s="1"/>
  <c r="B188" i="2"/>
  <c r="B196" i="2"/>
  <c r="B185" i="2"/>
  <c r="C193" i="2"/>
  <c r="B194" i="2"/>
  <c r="B189" i="2"/>
  <c r="B192" i="2"/>
  <c r="B187" i="2"/>
  <c r="C187" i="2"/>
  <c r="D197" i="2"/>
  <c r="C190" i="2"/>
  <c r="C186" i="2"/>
  <c r="C195" i="2"/>
  <c r="C102" i="2" l="1"/>
  <c r="F102" i="2" s="1"/>
  <c r="D108" i="2" s="1"/>
  <c r="C42" i="3"/>
  <c r="C49" i="3" s="1"/>
  <c r="C21" i="8"/>
  <c r="C24" i="8" s="1"/>
  <c r="C30" i="8" s="1"/>
  <c r="C31" i="8" s="1"/>
  <c r="G33" i="2"/>
  <c r="C207" i="2"/>
  <c r="B197" i="2"/>
  <c r="C197" i="2"/>
  <c r="B41" i="2" l="1"/>
  <c r="B259" i="2"/>
  <c r="B49" i="2"/>
  <c r="E49" i="2" s="1"/>
  <c r="B45" i="2"/>
  <c r="D45" i="2" s="1"/>
  <c r="D41" i="2"/>
  <c r="B150" i="2" s="1"/>
  <c r="C18" i="3" l="1"/>
  <c r="B53" i="2"/>
  <c r="C53" i="2"/>
  <c r="C150" i="2"/>
  <c r="D53" i="2"/>
  <c r="D150" i="2"/>
  <c r="C19" i="3" l="1"/>
  <c r="C20" i="3" s="1"/>
  <c r="C47" i="3" s="1"/>
  <c r="E150" i="2"/>
  <c r="B154" i="2" s="1"/>
  <c r="D154" i="2" s="1"/>
  <c r="D160" i="2" s="1"/>
  <c r="C57" i="3" s="1"/>
  <c r="E53" i="2"/>
  <c r="B108" i="2" s="1"/>
  <c r="D25" i="3" l="1"/>
  <c r="B71" i="2"/>
  <c r="D29" i="3"/>
  <c r="D31" i="3"/>
  <c r="D27" i="3"/>
  <c r="D26" i="3"/>
  <c r="D32" i="3"/>
  <c r="D30" i="3"/>
  <c r="D28" i="3"/>
  <c r="D71" i="2"/>
  <c r="B79" i="2" s="1"/>
  <c r="B75" i="2"/>
  <c r="D75" i="2" s="1"/>
  <c r="C79" i="2" s="1"/>
  <c r="D33" i="3" l="1"/>
  <c r="B140" i="2"/>
  <c r="D140" i="2" s="1"/>
  <c r="D79" i="2"/>
  <c r="C48" i="3" l="1"/>
  <c r="C50" i="3" s="1"/>
  <c r="C99" i="3" s="1"/>
  <c r="C108" i="2"/>
  <c r="E108" i="2" s="1"/>
  <c r="B125" i="2" l="1"/>
  <c r="D125" i="2" s="1"/>
  <c r="B130" i="2" s="1"/>
  <c r="D130" i="2" s="1"/>
  <c r="B160" i="2" s="1"/>
  <c r="C56" i="3" s="1"/>
  <c r="B136" i="2"/>
  <c r="D136" i="2" s="1"/>
  <c r="B260" i="2"/>
  <c r="B144" i="2" l="1"/>
  <c r="D144" i="2" s="1"/>
  <c r="C160" i="2" s="1"/>
  <c r="C58" i="3" l="1"/>
  <c r="C59" i="3" s="1"/>
  <c r="C100" i="3" s="1"/>
  <c r="E160" i="2"/>
  <c r="B213" i="2" s="1"/>
  <c r="D213" i="2" s="1"/>
  <c r="B217" i="2" s="1"/>
  <c r="B261" i="2" l="1"/>
  <c r="B203" i="2"/>
  <c r="D203" i="2" s="1"/>
  <c r="B207" i="2" s="1"/>
  <c r="D207" i="2" s="1"/>
  <c r="E207" i="2" s="1"/>
  <c r="D217" i="2"/>
  <c r="C223" i="2" s="1"/>
  <c r="C67" i="3" l="1"/>
  <c r="C69" i="3" s="1"/>
  <c r="B223" i="2"/>
  <c r="D223" i="2" s="1"/>
  <c r="B262" i="2" l="1"/>
  <c r="B253" i="2"/>
  <c r="C101" i="3"/>
  <c r="C103" i="3" s="1"/>
  <c r="D253" i="2" l="1"/>
  <c r="D91" i="3" s="1"/>
  <c r="C104" i="3" l="1"/>
  <c r="C105" i="3" s="1"/>
  <c r="B264" i="2"/>
  <c r="B265" i="2" s="1"/>
  <c r="B266" i="2" l="1"/>
  <c r="B267" i="2" s="1"/>
  <c r="B268" i="2" s="1"/>
  <c r="D12" i="6"/>
  <c r="E12" i="6" s="1"/>
  <c r="E13" i="6" s="1"/>
  <c r="B33" i="6" s="1"/>
  <c r="G26" i="6"/>
  <c r="H26" i="6" s="1"/>
  <c r="H27" i="6" s="1"/>
  <c r="B35" i="6" s="1"/>
  <c r="G19" i="6"/>
  <c r="H19" i="6" s="1"/>
  <c r="H20" i="6" s="1"/>
  <c r="B34" i="6" s="1"/>
  <c r="D5" i="6"/>
  <c r="E5" i="6" s="1"/>
  <c r="E6" i="6" s="1"/>
  <c r="B32" i="6" s="1"/>
</calcChain>
</file>

<file path=xl/sharedStrings.xml><?xml version="1.0" encoding="utf-8"?>
<sst xmlns="http://schemas.openxmlformats.org/spreadsheetml/2006/main" count="669" uniqueCount="392">
  <si>
    <t>SALÁRIO BASE</t>
  </si>
  <si>
    <t>Base de cálculo</t>
  </si>
  <si>
    <t>Percentual</t>
  </si>
  <si>
    <t>Categoria</t>
  </si>
  <si>
    <t>Valor</t>
  </si>
  <si>
    <t>MÓDULO 1 - REMUNERAÇÃO</t>
  </si>
  <si>
    <t>Base de Cálculo</t>
  </si>
  <si>
    <t>Adicional Noturno</t>
  </si>
  <si>
    <t>Salário Base</t>
  </si>
  <si>
    <t>Total</t>
  </si>
  <si>
    <t>ADICIONAL DE FÉRIAS - 1/3 CONSTITUCIONAL</t>
  </si>
  <si>
    <t>Alíquota Adicional</t>
  </si>
  <si>
    <t>1/3 Constitucional</t>
  </si>
  <si>
    <t>Férias</t>
  </si>
  <si>
    <t>SUBMÓDULO 2.2 - ENCARGOS PREVIDENCIÁRIOS E FGTS</t>
  </si>
  <si>
    <t>COMPOSIÇÃO DO GPS E FGTS</t>
  </si>
  <si>
    <t>Encargos</t>
  </si>
  <si>
    <t>INSS - empregador</t>
  </si>
  <si>
    <t>Salário-Educação</t>
  </si>
  <si>
    <t>SAT- GIL/RAT</t>
  </si>
  <si>
    <t>SESC</t>
  </si>
  <si>
    <t>SENAC</t>
  </si>
  <si>
    <t>SEBRAE</t>
  </si>
  <si>
    <t>INCRA</t>
  </si>
  <si>
    <t>FGTS</t>
  </si>
  <si>
    <t>TOTAL</t>
  </si>
  <si>
    <t>GPS - GUIA DA PREVIDÊNCIA SOCIAL</t>
  </si>
  <si>
    <t>FGTS - FUNDO DE GARANTIA POR TEMPO DE SERVIÇO</t>
  </si>
  <si>
    <t>GPS</t>
  </si>
  <si>
    <t>SUBMÓDULO 2.3 - BENEFÍCIOS MENSAIS E DIÁRIOS</t>
  </si>
  <si>
    <t>Custo total</t>
  </si>
  <si>
    <t>Dias efetivamente trabalhados</t>
  </si>
  <si>
    <t>Desconto</t>
  </si>
  <si>
    <t>Custo efetivo</t>
  </si>
  <si>
    <t>Valor diário</t>
  </si>
  <si>
    <t>Vale Transporte</t>
  </si>
  <si>
    <t>MÓDULO 3 - PROVISÃO PARA RESCISÃO</t>
  </si>
  <si>
    <t>PERCENTUAIS POR TIPO DE
 DESLIGAMENTO</t>
  </si>
  <si>
    <t>Tipos</t>
  </si>
  <si>
    <t>Demissão 
SEM  justa Causa</t>
  </si>
  <si>
    <t>SEM justa Causa
AP INDENIZADO</t>
  </si>
  <si>
    <t>SEM justa Causa 
AP TRABALHADO</t>
  </si>
  <si>
    <t>Demissão
 COM  justa Causa</t>
  </si>
  <si>
    <t>Desligamentos 
OUTROS TIPOS</t>
  </si>
  <si>
    <t>SUBMÓDULO 3.1 - AVISO PRÉVIO INDENIZADO</t>
  </si>
  <si>
    <t>AVISO PRÉVIO INDENIZADO</t>
  </si>
  <si>
    <t>Submódulo 2.1</t>
  </si>
  <si>
    <t>Submódulo 2.2</t>
  </si>
  <si>
    <t>Submódulo 2.3</t>
  </si>
  <si>
    <t>Percentual da 
Multa</t>
  </si>
  <si>
    <t>SUBMÓDULO 3.1 - CUSTO DO AVISO PRÉVIO INDENIZADO</t>
  </si>
  <si>
    <t>SUBMÓDULO 3.2 - AVISO PRÉVIO TRABALHADO</t>
  </si>
  <si>
    <t>AVISO PRÉVIO TRABALHADO</t>
  </si>
  <si>
    <t>SUBMÓDULO 3.3 - DEMISSÃO POR JUSTA CAUSA</t>
  </si>
  <si>
    <t>Valor provisionado do Adicional de Férias</t>
  </si>
  <si>
    <t>Valor provisionado das Férias</t>
  </si>
  <si>
    <t>BASE DE CÁLCULO PARA DEMISSÃO POR JUSTA CAUSA</t>
  </si>
  <si>
    <t>SUBMÓDULO 3.3 - CUSTO DA DEMISSÃO COM JUSTA CAUSA</t>
  </si>
  <si>
    <t>Submódulo 3.1</t>
  </si>
  <si>
    <t>Submódulo 3.2</t>
  </si>
  <si>
    <t>Submódulo 3.3</t>
  </si>
  <si>
    <t>SUBMÓDULO 3.2 - CUSTO DO AVISO PRÉVIO TRABALHADO</t>
  </si>
  <si>
    <t>MÓDULO 4 - CUSTO DE REPOSIÇÃO DO PROFISSIONAL AUSENTE</t>
  </si>
  <si>
    <t>Custo diário</t>
  </si>
  <si>
    <t>Divisor do dia</t>
  </si>
  <si>
    <t>CUSTO DIÁRIO PARA O REPOSITOR</t>
  </si>
  <si>
    <t xml:space="preserve">Memória de Cálculo - número de dias de reposição do profissional ausente para cada evento </t>
  </si>
  <si>
    <t>Duração Legal  
da Ausência</t>
  </si>
  <si>
    <t>12x36</t>
  </si>
  <si>
    <t>44h</t>
  </si>
  <si>
    <t>Proporção dias afetados</t>
  </si>
  <si>
    <t>Dias de reposição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</si>
  <si>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</si>
  <si>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</si>
  <si>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</si>
  <si>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</si>
  <si>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</si>
  <si>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</si>
  <si>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</si>
  <si>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</si>
  <si>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</si>
  <si>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</si>
  <si>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</si>
  <si>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Composição</t>
  </si>
  <si>
    <t xml:space="preserve"> 12 x 36 D</t>
  </si>
  <si>
    <t>12 x 36 N</t>
  </si>
  <si>
    <t>44 SEM</t>
  </si>
  <si>
    <t>Total Para reposição</t>
  </si>
  <si>
    <t>ESTIMATIVA DA NECESSIDADE DE REPOSIÇÃO DE PROFISSIONAL</t>
  </si>
  <si>
    <t>Necessidade de Reposição</t>
  </si>
  <si>
    <t>Custo anual</t>
  </si>
  <si>
    <t>Custo mensal</t>
  </si>
  <si>
    <t>SUBMÓDULO 4.1 - AUSÊNCIAS LEGAIS</t>
  </si>
  <si>
    <t>SUBMÓDULO 4.2 - INTRAJORNADA</t>
  </si>
  <si>
    <t>divisor de hora</t>
  </si>
  <si>
    <t>CUSTO POR HORA DO REPOSITOR</t>
  </si>
  <si>
    <t>Valor da hora</t>
  </si>
  <si>
    <t>Necessidade de Reposição (horas)</t>
  </si>
  <si>
    <t>Submódulo 4.1</t>
  </si>
  <si>
    <t>Submódulo 4.2</t>
  </si>
  <si>
    <t>MÓDULO 5 - INSUMOS DE MÃO DE OBRA</t>
  </si>
  <si>
    <t>MÓDULO 6 - CUSTOS INDIRETOS, TRIBUTOS E LUCRO</t>
  </si>
  <si>
    <t>Módulo</t>
  </si>
  <si>
    <t>Remuneração</t>
  </si>
  <si>
    <t>Encargos e Benefícios</t>
  </si>
  <si>
    <t>Rescisão</t>
  </si>
  <si>
    <t>Reposição do Profissional Ausente</t>
  </si>
  <si>
    <t>Insumos Diversos</t>
  </si>
  <si>
    <t>Custos Indiretos, Tributos e Lucro</t>
  </si>
  <si>
    <t>Valor por Empregado</t>
  </si>
  <si>
    <t xml:space="preserve">Férias </t>
  </si>
  <si>
    <t>13° Salário</t>
  </si>
  <si>
    <t>MÓDULO 2 - ENCARGOS E BENEFÍCIOS (ANUAIS, MENSAIS E DIÁRIOS)</t>
  </si>
  <si>
    <t>Valor provisionado do 13º Salário</t>
  </si>
  <si>
    <t>Provisionamento Mensal</t>
  </si>
  <si>
    <t>SUBMÓDULO 2.1 – 13° SALÁRIO, FÉRIAS E ADICIONAL DE FÉRIAS</t>
  </si>
  <si>
    <t>ADICIONAIS (periculosidade ou insalubridade, se houver)</t>
  </si>
  <si>
    <t>Gratificação de função</t>
  </si>
  <si>
    <t>13° SALÁRIO
Previsto no Decreto 57.155, de 1965.</t>
  </si>
  <si>
    <t>FÉRIAS
Previsto no art. 7° da Constituição Federal</t>
  </si>
  <si>
    <t>INFORMAÇÃO DE PERCENTUAIS ESTIMADOS DE CITL</t>
  </si>
  <si>
    <t>Custos Indiretos</t>
  </si>
  <si>
    <t>Tributos</t>
  </si>
  <si>
    <t>Lucro</t>
  </si>
  <si>
    <t>CUSTO DO TRABALHADOR</t>
  </si>
  <si>
    <t>CUSTO TOTAL POR TRABALHADOR</t>
  </si>
  <si>
    <t xml:space="preserve">UNIFORMES - COMPOSIÇÃO - VALOR ANUAL </t>
  </si>
  <si>
    <t>Item</t>
  </si>
  <si>
    <t>Calça</t>
  </si>
  <si>
    <t xml:space="preserve">Custo anual por Pessoa  </t>
  </si>
  <si>
    <t>UNIFORMES</t>
  </si>
  <si>
    <t xml:space="preserve">Custo mensal </t>
  </si>
  <si>
    <t>Descrição</t>
  </si>
  <si>
    <t>Custo com Uniformes</t>
  </si>
  <si>
    <t>Custo com Equipamentos</t>
  </si>
  <si>
    <t>Módulo 1 - Composição da Remuneração</t>
  </si>
  <si>
    <t>Composição da Remuneração</t>
  </si>
  <si>
    <t>Valor (R$)</t>
  </si>
  <si>
    <t>A</t>
  </si>
  <si>
    <t>B</t>
  </si>
  <si>
    <t>Adicional de Periculosidade</t>
  </si>
  <si>
    <t>C</t>
  </si>
  <si>
    <t>Adicional de Insalubridade</t>
  </si>
  <si>
    <t>D</t>
  </si>
  <si>
    <t>E</t>
  </si>
  <si>
    <t>Adicional de Hora Noturna Reduzida</t>
  </si>
  <si>
    <t>F</t>
  </si>
  <si>
    <t>G</t>
  </si>
  <si>
    <t>Outros (especificar)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</si>
  <si>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</si>
  <si>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</si>
  <si>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</si>
  <si>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</si>
  <si>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</si>
  <si>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</si>
  <si>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</si>
  <si>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</si>
  <si>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</si>
  <si>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</si>
  <si>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</si>
  <si>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</si>
  <si>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</si>
  <si>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</si>
  <si>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</si>
  <si>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H</t>
  </si>
  <si>
    <t xml:space="preserve">Total </t>
  </si>
  <si>
    <t>Submódulo 2.3 - Benefícios Mensais e Diários.</t>
  </si>
  <si>
    <t>2.3</t>
  </si>
  <si>
    <t>Benefícios Mensais e Diários</t>
  </si>
  <si>
    <t>Transporte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</si>
  <si>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</si>
  <si>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</si>
  <si>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</si>
  <si>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</si>
  <si>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</si>
  <si>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</si>
  <si>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Aviso Prévio Trabalhado</t>
  </si>
  <si>
    <t>Módulo 4 - Custo de Reposição do Profissional Ausente</t>
  </si>
  <si>
    <t>4.1</t>
  </si>
  <si>
    <t>Ausências Legais</t>
  </si>
  <si>
    <t>4.2</t>
  </si>
  <si>
    <t>Intrajornada</t>
  </si>
  <si>
    <t>Quadro-Resumo do Módulo 4 - Custo de Reposição do Profissional Ausente</t>
  </si>
  <si>
    <t>Custo de Reposição do Profissional Ausente</t>
  </si>
  <si>
    <t>Módulo 5 - Insumos Diversos</t>
  </si>
  <si>
    <t>Uniformes</t>
  </si>
  <si>
    <t>Materiais</t>
  </si>
  <si>
    <t>Equipamentos</t>
  </si>
  <si>
    <t>Módulo 6 - Custos Indiretos, Tributos e Lucro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</si>
  <si>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</si>
  <si>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</si>
  <si>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</si>
  <si>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</si>
  <si>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</si>
  <si>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PLANILHA DE CUSTOS E FORMAÇÃO DE PREÇOS</t>
  </si>
  <si>
    <t>Probabilidade de ocorrência de ausências legais, conforme previsão do art. 473 da Consolidação das Leis do Trabalho.</t>
  </si>
  <si>
    <t>Incidência anual</t>
  </si>
  <si>
    <t>Nº estimado de empregados</t>
  </si>
  <si>
    <t>ADICIONAL DE INSALUBRIDADE - C. 17</t>
  </si>
  <si>
    <t>PBSF</t>
  </si>
  <si>
    <t>http://bi.mte.gov.br/cagedestabelecimento/pages/consulta.xhtml#filtroNivelSetorial</t>
  </si>
  <si>
    <t>CAGED LEI Nº 4923/65</t>
  </si>
  <si>
    <t>MINISTÉRIO DO TRABALHO E PREVIDÊNCIA SOCIAL</t>
  </si>
  <si>
    <t>Secretaria de Políticas Públicas de Emprego</t>
  </si>
  <si>
    <t>Departamento de Emprego e Salário</t>
  </si>
  <si>
    <t>Coordenação Geral de Estatísticas de Trabalho</t>
  </si>
  <si>
    <t>CAGED ESTABELECIMENTO</t>
  </si>
  <si>
    <t>Demonstrativo Por Período</t>
  </si>
  <si>
    <t>3132 - RIO GRANDE DO SUL</t>
  </si>
  <si>
    <t>Admissões</t>
  </si>
  <si>
    <t/>
  </si>
  <si>
    <t>Primeiro Emprego</t>
  </si>
  <si>
    <t>Reemprego</t>
  </si>
  <si>
    <t>Início de Contrato por Prazo Determinado</t>
  </si>
  <si>
    <t>Reintegração</t>
  </si>
  <si>
    <t>Transferência de Entrada</t>
  </si>
  <si>
    <t>Desligamentos</t>
  </si>
  <si>
    <t>Dispensados</t>
  </si>
  <si>
    <t xml:space="preserve">  Dispensado Com Justa Causa</t>
  </si>
  <si>
    <t xml:space="preserve">  Dispensado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</si>
  <si>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</si>
  <si>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</si>
  <si>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</si>
  <si>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</si>
  <si>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</si>
  <si>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</si>
  <si>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</si>
  <si>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>Indicadores</t>
  </si>
  <si>
    <t>Estoque Base para Recuperação: 01/01/2021</t>
  </si>
  <si>
    <t>Estoque Recuperado Início do Período (01/01/2019)</t>
  </si>
  <si>
    <t>Estoque Recuperado Final do Período (31/12/2019)</t>
  </si>
  <si>
    <t>Variação Emprego Absoluta de 01/01/2019 a 31/12/2019</t>
  </si>
  <si>
    <t>Nota: Quando marcada a opção "Considerar Acertos", as informações dos últimos doze meses contemplam as declarações fora do prazo, exceto o último mês disponível, estando sujeitas a alterações.</t>
  </si>
  <si>
    <t>Botina</t>
  </si>
  <si>
    <t>PIS</t>
  </si>
  <si>
    <t>COFINS</t>
  </si>
  <si>
    <t>ISS</t>
  </si>
  <si>
    <t>Camiseta/Jaleco</t>
  </si>
  <si>
    <t>ESCALAS -  Cargo A - Auxiliar de Limpeza</t>
  </si>
  <si>
    <t>MULTA DO FGTS SOBRE O AVISO PRÉVIO TRABALHADO</t>
  </si>
  <si>
    <t>Divisor</t>
  </si>
  <si>
    <t>DADOS DA CONTRATAÇÃO</t>
  </si>
  <si>
    <t>CBO</t>
  </si>
  <si>
    <t>Convenção Coletiva</t>
  </si>
  <si>
    <t>Data base da categoria</t>
  </si>
  <si>
    <t>Carga horária contratada</t>
  </si>
  <si>
    <t>%  desconto</t>
  </si>
  <si>
    <t>Nº meses do contrato</t>
  </si>
  <si>
    <t>Plano de Benefício Social</t>
  </si>
  <si>
    <t>Máximo</t>
  </si>
  <si>
    <t>Médio</t>
  </si>
  <si>
    <t>Mínimo</t>
  </si>
  <si>
    <t>Insalubridade</t>
  </si>
  <si>
    <t>Processo de Contratação nº</t>
  </si>
  <si>
    <t>Pregão Eletrônico  nº</t>
  </si>
  <si>
    <t>Dispensa de Licitação nº</t>
  </si>
  <si>
    <t>Data de abertura</t>
  </si>
  <si>
    <t>Horário</t>
  </si>
  <si>
    <t>Salário Normativo</t>
  </si>
  <si>
    <t>Base Cálculo</t>
  </si>
  <si>
    <t>Salário proporcional carga horária contratada</t>
  </si>
  <si>
    <t>SALÁRIO BASE - CONTRATADO</t>
  </si>
  <si>
    <t>Lucro Real</t>
  </si>
  <si>
    <t>Lucro Presumido</t>
  </si>
  <si>
    <t>ME/EPP      Anexo IV           6ª faixa</t>
  </si>
  <si>
    <t>ME/EPP      Anexo III           6ª faixa</t>
  </si>
  <si>
    <t>Itens</t>
  </si>
  <si>
    <t>Empresa A</t>
  </si>
  <si>
    <t>Empresa B</t>
  </si>
  <si>
    <t>Empresa C</t>
  </si>
  <si>
    <t>Valor médio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</si>
  <si>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</si>
  <si>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</si>
  <si>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</si>
  <si>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</si>
  <si>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</si>
  <si>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</si>
  <si>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</si>
  <si>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</si>
  <si>
    <t>Coluna9</t>
  </si>
  <si>
    <t>Luva de proteção</t>
  </si>
  <si>
    <t>Calça de algodão, de cor clara (exceto branca), longa, com elástico e cordão.</t>
  </si>
  <si>
    <t>Jaleco de algodão, manga curta , cor clara (exceto branca), com gola, com botões para fechamento frontal e lapela por cima dos botões</t>
  </si>
  <si>
    <t xml:space="preserve">Sapato fechado preto solado antiderrapante com certificado de autorização do Ministério do Trabalho e Emprego. </t>
  </si>
  <si>
    <t xml:space="preserve">Touca de algodão, cor clara (exceto branca), com elástico para proteção dos cabelos. </t>
  </si>
  <si>
    <t>VALOR ANUAL</t>
  </si>
  <si>
    <t>Coluna10</t>
  </si>
  <si>
    <t>qte ano</t>
  </si>
  <si>
    <t>Empresa E</t>
  </si>
  <si>
    <t>Empresa F</t>
  </si>
  <si>
    <t>Empresa D</t>
  </si>
  <si>
    <t>Custo com material</t>
  </si>
  <si>
    <t xml:space="preserve">ÁREA INTERNA </t>
  </si>
  <si>
    <t>MÃO DE OBRA</t>
  </si>
  <si>
    <t>(1x2)</t>
  </si>
  <si>
    <t>PRODUTIVIDADE</t>
  </si>
  <si>
    <t>PREÇO HOMEM-MÊS</t>
  </si>
  <si>
    <t>SUBTOTAL</t>
  </si>
  <si>
    <t>Fórmula</t>
  </si>
  <si>
    <t xml:space="preserve">Coeficiente </t>
  </si>
  <si>
    <t>(R$)</t>
  </si>
  <si>
    <t>(R$/M²)</t>
  </si>
  <si>
    <t>SERVENTE</t>
  </si>
  <si>
    <t>1/800</t>
  </si>
  <si>
    <t>ÁREA  EXTERNA</t>
  </si>
  <si>
    <t>Coeficiente</t>
  </si>
  <si>
    <t>1/(1200)</t>
  </si>
  <si>
    <r>
      <t>Total</t>
    </r>
    <r>
      <rPr>
        <sz val="18"/>
        <color rgb="FF000000"/>
        <rFont val="Calibri"/>
        <family val="2"/>
      </rPr>
      <t xml:space="preserve"> </t>
    </r>
  </si>
  <si>
    <t>ESQUADRIA EXTERNA</t>
  </si>
  <si>
    <t>(4x5)</t>
  </si>
  <si>
    <t>FREQUENCIA NO MÊS (HORAS)</t>
  </si>
  <si>
    <t>JORNADA DE TRABALHO NO MÊS  (HORAS)</t>
  </si>
  <si>
    <t>( 1 X 2 X 3 )</t>
  </si>
  <si>
    <t>(1/191,40)</t>
  </si>
  <si>
    <t>1/(30 x 220)</t>
  </si>
  <si>
    <r>
      <t>Total</t>
    </r>
    <r>
      <rPr>
        <sz val="17"/>
        <color rgb="FF000000"/>
        <rFont val="Calibri"/>
        <family val="2"/>
      </rPr>
      <t xml:space="preserve"> </t>
    </r>
  </si>
  <si>
    <t>FACHADA ENVIDRAÇADA - FACE EXTERNA</t>
  </si>
  <si>
    <t>FREQUENCIA NO SEMESTRE (HORAS)</t>
  </si>
  <si>
    <t>JORNADA DE TRABALHO NO SEMESTRE  (HORAS)</t>
  </si>
  <si>
    <t>(1/M²)</t>
  </si>
  <si>
    <t>(1/1.148,4)</t>
  </si>
  <si>
    <t>1/(110)</t>
  </si>
  <si>
    <t>TIPO DE ÁREA</t>
  </si>
  <si>
    <t xml:space="preserve">(R$/M²) </t>
  </si>
  <si>
    <t xml:space="preserve"> I - Área Interna</t>
  </si>
  <si>
    <t>II - Área Externa</t>
  </si>
  <si>
    <t>III -  Esquadria Externa</t>
  </si>
  <si>
    <t xml:space="preserve">IV - Fachada Envidraçada </t>
  </si>
  <si>
    <t>PREÇO UNITÁRIO</t>
  </si>
  <si>
    <t>XX/2025</t>
  </si>
  <si>
    <t>XX</t>
  </si>
  <si>
    <t>XX/XX/2025</t>
  </si>
  <si>
    <t>RS000040/2025</t>
  </si>
  <si>
    <t>Auxiliar de Serviços Gerais</t>
  </si>
  <si>
    <t>1º janeiro de 2025</t>
  </si>
  <si>
    <t>Cargo A - Auxiliar de Serviços Gerais - CBO 5143</t>
  </si>
  <si>
    <t xml:space="preserve">Adicional </t>
  </si>
  <si>
    <t>Vale Lanche</t>
  </si>
  <si>
    <t>AUXÍLIO ALIMENTAÇÃO - C. 19</t>
  </si>
  <si>
    <t>Auxílio Alimentação</t>
  </si>
  <si>
    <t>DESCONTO DO AUXÍLIO ALIMENTAÇÃO</t>
  </si>
  <si>
    <t>CUSTO EFETIVO DO AUXÍLIO ALIMENTAÇÃO</t>
  </si>
  <si>
    <t>PBSF - C. 30</t>
  </si>
  <si>
    <t>Outros (Especificar)</t>
  </si>
  <si>
    <t>Fonte: https://www.dias-uteis.com/Rio%20Grande%20do%20Sul.htm</t>
  </si>
  <si>
    <t>Quant.</t>
  </si>
  <si>
    <t>Vlr. Unitário</t>
  </si>
  <si>
    <r>
      <rPr>
        <b/>
        <sz val="12"/>
        <color theme="1"/>
        <rFont val="Calibri"/>
        <family val="2"/>
        <scheme val="minor"/>
      </rPr>
      <t>PLANO DE BENEFÍCIO SOCIAL FAMILIAR</t>
    </r>
    <r>
      <rPr>
        <sz val="12"/>
        <color theme="1"/>
        <rFont val="Calibri"/>
        <family val="2"/>
        <scheme val="minor"/>
      </rPr>
      <t xml:space="preserve">
</t>
    </r>
  </si>
  <si>
    <t>Memória de Cálculo:</t>
  </si>
  <si>
    <t xml:space="preserve">Módulo 1: </t>
  </si>
  <si>
    <t>A remuneração é definida no art. 457 da Consolidação das Leis do Trabalho. É composta por Salário Base, Adicionais (noturno, de insalubridade ou periculosidade) e gratificações, quando houver. O Salário Base vem definido na Convenção Coletiva de Trabalho da categoria profissional a ser contratada para o objeto da prestação de serviço. Pode ser pago de modo proporcional, conforme a carga horária contratada, neste caso proporcional a carga horária contratada foi de 40 horas semanais. A CCT que serviu de base para este estudo abrange o município de Pedras Altas/RS, local da prestação de serviço e está vigente até 31/12/2025. Os adicionais de periculosidade ou insalubridade, em conformidade com os art. 192 e 193 da CLT, dependem da natureza do serviço a ser prestado, neste caso foi utilizadoo grau máxmo de 40%, pois segundo Cláusula DÉCIMA SÉTIMA, alínea "A" da CCT " os(as) trabalhadores que limpem/higienizem instalações sanitárias de uso público ou coletivo de grande circulação, e na respectiva coleta de lixo, entendendo-se por “instalações sanitárias de uso público” aquelas em que o acesso independe da autorização do titular do estabelecimento e é livre ao público em geral, e entendendo-se por “instalações sanitárias de grande circulação aquelas utilizadas por mais de vinte pessoas ao dia;", como a prestação do serviço se dará em ambiente escolar com um número elevado de cirsulação de pessoas, se aplicou o grau máximo de insalubridade previsto. Conforme jurisprudência do TST, o adicional deve ser integralmete pago, ainda que a jornada de trabalho seja reduzida.</t>
  </si>
  <si>
    <t xml:space="preserve">Módulo 2: </t>
  </si>
  <si>
    <r>
      <rPr>
        <b/>
        <sz val="12"/>
        <color theme="1"/>
        <rFont val="Calibri"/>
        <family val="2"/>
        <scheme val="minor"/>
      </rPr>
      <t xml:space="preserve">Submódulo 2.2 - </t>
    </r>
    <r>
      <rPr>
        <sz val="12"/>
        <color theme="1"/>
        <rFont val="Calibri"/>
        <family val="2"/>
        <scheme val="minor"/>
      </rPr>
      <t xml:space="preserve">Previsto no art. 195 da Constituição Federal. Os percentuais informados não são taxativos e deverão observar o enquadramento real das empresas prestadoras de serviço, em especial no que diz respeito ao SAT-GIIL/RAT. </t>
    </r>
    <r>
      <rPr>
        <b/>
        <sz val="12"/>
        <color theme="1"/>
        <rFont val="Calibri"/>
        <family val="2"/>
        <scheme val="minor"/>
      </rPr>
      <t>Submódulo 2.3 -</t>
    </r>
    <r>
      <rPr>
        <sz val="12"/>
        <color theme="1"/>
        <rFont val="Calibri"/>
        <family val="2"/>
        <scheme val="minor"/>
      </rPr>
      <t xml:space="preserve"> O cálculo de benefícios mensais e diários dependerá das disposições constantes em Convenção Coletiva de Trabalho sobre os direitos negociados aos trabalhadores, observando sempre o custo efetivo a ser suportado pela Administração no contrato de prestação de serviços (descontados os valores arcados pelos empregados).</t>
    </r>
  </si>
  <si>
    <t xml:space="preserve">Módulo 3: </t>
  </si>
  <si>
    <r>
      <rPr>
        <b/>
        <sz val="12"/>
        <color theme="1"/>
        <rFont val="Calibri"/>
        <family val="2"/>
        <scheme val="minor"/>
      </rPr>
      <t xml:space="preserve">Submódulo 3.1 - </t>
    </r>
    <r>
      <rPr>
        <sz val="12"/>
        <color theme="1"/>
        <rFont val="Calibri"/>
        <family val="2"/>
        <scheme val="minor"/>
      </rPr>
      <t xml:space="preserve">Quando ocorrer a demissão de uma trabalhador e a empresa </t>
    </r>
    <r>
      <rPr>
        <b/>
        <i/>
        <u/>
        <sz val="12"/>
        <color theme="1"/>
        <rFont val="Calibri"/>
        <family val="2"/>
        <scheme val="minor"/>
      </rPr>
      <t>não conceder prazo de aviso prévio</t>
    </r>
    <r>
      <rPr>
        <sz val="12"/>
        <color theme="1"/>
        <rFont val="Calibri"/>
        <family val="2"/>
        <scheme val="minor"/>
      </rPr>
      <t xml:space="preserve">, o trabalhador terá direito a receber o salário referente ao mês completo, conforme dispõe o art. 487 § 1º da CLT. A metodologia utilizada computa todos os direitos do trabalhador, aplicando a proporcionalidade estimada de ocorrência de aviso prévio indenizado, realizando provisionamento mensal do custo. Estes custos deverão ser apreciados atentamente nos casos de prorrogação contratual para verificar a necessidade de sua renovação ou não. Deverão, ainda, ser observados os ditames da Lei nº 12.506, de 2011 e seus impactos no custo quando das prorrogações contratuais. </t>
    </r>
    <r>
      <rPr>
        <b/>
        <sz val="12"/>
        <color theme="1"/>
        <rFont val="Calibri"/>
        <family val="2"/>
        <scheme val="minor"/>
      </rPr>
      <t>Submódulo 3.2 -</t>
    </r>
    <r>
      <rPr>
        <sz val="12"/>
        <color theme="1"/>
        <rFont val="Calibri"/>
        <family val="2"/>
        <scheme val="minor"/>
      </rPr>
      <t xml:space="preserve"> Quando ocorrer a demissão de um trabalhador </t>
    </r>
    <r>
      <rPr>
        <b/>
        <i/>
        <u/>
        <sz val="12"/>
        <color theme="1"/>
        <rFont val="Calibri"/>
        <family val="2"/>
        <scheme val="minor"/>
      </rPr>
      <t>com aviso prévio</t>
    </r>
    <r>
      <rPr>
        <sz val="12"/>
        <color theme="1"/>
        <rFont val="Calibri"/>
        <family val="2"/>
        <scheme val="minor"/>
      </rPr>
      <t xml:space="preserve">, o trabalhador cumprirá os dias em atividade, e terá direito a receber o salário referente ao mês completo, conforme dispõe o art. 487 § 1º da CLT. A metodologia utilizada computa todos os direitos do trabalhador, aplicando a proporcionalidade estimada de ocorrência de aviso prévio trabalhado, realizando provisionamento mensal do custo. Estes custos deverão ser apreciados atentamente nos casos de prorrogação contratual para verificar a necessidade de sua renovação ou não. Deverão, ainda, ser observados os ditames da Lei nº 12.506, de 2011, e seus impactos no custo quando das prorrogações contratuais. </t>
    </r>
    <r>
      <rPr>
        <b/>
        <sz val="12"/>
        <color theme="1"/>
        <rFont val="Calibri"/>
        <family val="2"/>
        <scheme val="minor"/>
      </rPr>
      <t>Submódulo 3.3 -</t>
    </r>
    <r>
      <rPr>
        <sz val="12"/>
        <color theme="1"/>
        <rFont val="Calibri"/>
        <family val="2"/>
        <scheme val="minor"/>
      </rPr>
      <t xml:space="preserve"> Na hipótese de demissão por justa causa o empregado perde o direito ao pagamento de 13° salário, férias e adicional de férias, como previsto no parágrafo único do art. 146 da CLT. Para estes casos,  na metodologia utilizada, haverá o desconto dos valores que, por tratar-se de provisão mensal, deverão ser reduzidos da fatura da empresa contratada. Igualmente, o cômputo de custos com demissão por justa causa considera a probabilidade de ocorrência desta para provisionamento.</t>
    </r>
  </si>
  <si>
    <t xml:space="preserve">Módulo 4: </t>
  </si>
  <si>
    <r>
      <t xml:space="preserve">O Custo de reposição do profissional ausente refere-se ao custo necessário para substituir, no posto de trabalho, o profissional residente quando estiver em gozo de férias ou no caso de um das ausências legais previstas no art 473 da Consolidação das Leis do Trabalho. Na metodologia empregada utiliza-se uma probabilidade de ocorrência, mediante estatísticas da Relação Anual de Informações Sociais-2016 (RAIS/MTE), da Pesquisa Nacional por Amostra de Domicílios-2016 (PNAD/IBGE), do Registro Civil (IBGE)-2016. São computados, então, a probabilidade de dias de ausência para cobertura, conforme escala de trabalho mensal. Para jornadas jornadas 12x36h a necessidade de reposição incide somente em 50% do dias de ausência devido à escala. Na jornada 44h computa-se somente a reposição nos dias úteis, portanto, 68,77% da ausência total.68,77% = 251 dias úteis/365 dias do ano. o Cáculo dos dias úteis foi feito no site:   https://www.dias-uteis.com/Rio%20Grande%20do%20Sul.htmVeja Caderno: https://www.gov.br/compras/pt-br/agente-publico/cadernos-tecnicos-e-valores-limites/cts-2019/ct_lim_rs_2019.pdf. </t>
    </r>
    <r>
      <rPr>
        <b/>
        <sz val="12"/>
        <color theme="1"/>
        <rFont val="Calibri"/>
        <family val="2"/>
        <scheme val="minor"/>
      </rPr>
      <t>Submódulo 4.1 -</t>
    </r>
    <r>
      <rPr>
        <sz val="12"/>
        <color theme="1"/>
        <rFont val="Calibri"/>
        <family val="2"/>
        <scheme val="minor"/>
      </rPr>
      <t xml:space="preserve"> Destina-se ao cálculo do custo estimado para a reposição de ausências legais do empregado residente. Na metodologia utilizada computa-se o custo total de um empregado, com direito à remuneração, 13° salário, férias, encargos e benefícios, bem como probabilidade de rescisão, para a base de cálculo do presente submódulo que, em seguida, servirá para estipular o custo diário de um profissional para a contratação. Com base neste custo diário estima-se o custo mensal com reposição de profissional ausente. </t>
    </r>
    <r>
      <rPr>
        <b/>
        <sz val="12"/>
        <color theme="1"/>
        <rFont val="Calibri"/>
        <family val="2"/>
        <scheme val="minor"/>
      </rPr>
      <t>Submódulo 4.2 -</t>
    </r>
    <r>
      <rPr>
        <sz val="12"/>
        <color theme="1"/>
        <rFont val="Calibri"/>
        <family val="2"/>
        <scheme val="minor"/>
      </rPr>
      <t xml:space="preserve"> Destina-se a calcular o custo de um repositor para cobertura do tempo de concessão do intervalo para repouso e alimentação, previsto no art. 71 da Consolidação das Leis do Trabalho, ao empregado residente. Na metodologia utilizada, calcula-se o custo da hora de trabalho e multiplica-se pela necessidade de horas de cobertura no mês. Por tratar-se de condição excepcional, dependerá de decisão do órgão contratante, bem como de disposições constantes da Convenção Coletiva quanto ao tempo de intervalo e ao adicional para pagamento. Neste caso cabe à administração pública decidir se esse custo será considerado na formação do preço, pois se trata de um contrato de 10 meses. O cálculo é útil, caso houver previsão contratual para substituição em horas ou dias, em virtude de afastamentos temporários e imprevissíveis mas dentro das mormais legais trabalhistas.
</t>
    </r>
  </si>
  <si>
    <t>Salário-Base (Adaptado para 40 horas semanais)</t>
  </si>
  <si>
    <t>PLANO BSF</t>
  </si>
  <si>
    <t xml:space="preserve">C.1. Tributos Federais </t>
  </si>
  <si>
    <t>C.2. Tributos Estaduais</t>
  </si>
  <si>
    <t>C.3. Tributos Municipais</t>
  </si>
  <si>
    <t>PREÇO HOMEM/MÊS</t>
  </si>
  <si>
    <t>Módulo 2 - Benefícios Anuais, Mensais e Diários</t>
  </si>
  <si>
    <t>FORMAÇÃO DE CUSTO MENSAL PARA UM EMPREGADO - AUXILIAR DE SERVIÇOS GERAIS CBO 5143</t>
  </si>
  <si>
    <t xml:space="preserve">Módulo 5: </t>
  </si>
  <si>
    <t>Adicional de Insalubridade (40% s/salário base da categoria cfe. C17 da CCT)</t>
  </si>
  <si>
    <t>Estado do Rio Grande do Sul</t>
  </si>
  <si>
    <t>SEC. MUN. DE EDUCAÇÃO, CULTURA E DESPORTO</t>
  </si>
  <si>
    <t>ANEXO I</t>
  </si>
  <si>
    <t>CONVENÇÃO COLETIVA DE TRABALHO 2025</t>
  </si>
  <si>
    <t>NÚMERO DE REGISTRO NO MTE: RS000040/2025
DATA DE REGISTRO NO MTE: 09/01/2025
NÚMERO DA SOLICITAÇÃO: MR075758/2024
NÚMERO DO PROCESSO: 47997.201291/2025-14
DATA DO PROTOCOLO: 07/01/2025
Confira a autenticidade no endereço http://www3.mte.gov.br/sistemas/mediador/</t>
  </si>
  <si>
    <t xml:space="preserve">PLANILHA DE CUSTOS E FORMAÇÃO DE PREÇOS </t>
  </si>
  <si>
    <t>de acordo com a Lei 14.133/2021 - Nova Lei de Licitações</t>
  </si>
  <si>
    <t>INTRODUÇÃO:</t>
  </si>
  <si>
    <t>De maneira geral as Planilhas de Custos e Formação de Preços são documentos a serem utilizados para detalhar os componentes de custo que incidem na formação do preço dos serviços, quando necessário adequado em função das peculiaridades dos serviços a que se destina, no caso de serviços continuados. É uma ferramenta de apoio para composição dos custos estimados de contratação e instrumento para apreciação da proposta do licitante na fase de seleção do fornecedor.</t>
  </si>
  <si>
    <t>OBJETIVO:</t>
  </si>
  <si>
    <t>METODOLOGIA:</t>
  </si>
  <si>
    <t>CONSIDERAÇÕES FINAIS:</t>
  </si>
  <si>
    <t xml:space="preserve">Ao longo do estudo, foi possível verificar que a utilização de uma planilha de custo bem elaborada proporciona maior controle financeiro, evita prejuízos e contribui para a competitividade no processo licitatório. A correta identificação e alocação dos custos, bem como a definição de margens de lucro coerentes, são fatores determinantes para a formação do preço. Além disso, a metodologia aplicada possibilita simulações e ajustes estratégicos, permitindo adaptações conforme as variações do mercado e as necessidades específicas da administração pública. Dessa forma, podem ser tomadas decisões embasadas, garantindo uma precificação justa tanto para a administração pública quanto para as empresas contratadas. Portanto, a planilha de custo e formação de preços se apresenta como um fator essencial para contratação de serviços no âmbito da administração pública, promovendo transparência e eficiência.
</t>
  </si>
  <si>
    <t>Envolve identificar e classificar custos, detalhar etapas como coleta de dados e alocação de custos, incluir custos fixos e variáveis, aplicar margem de contribuição e formular o preço final. A definição de uma metodologia para a elaboração de uma planilha de custos e a formação de preços é essencial para garantir que todos os elementos que impactam o custo final de um produto ou serviço sejam identificados, mensurados e repassados ​​de forma transparente. Na elaboração desta planilha de custos e formação de preços foi utilizado como método: Levantamento e Classificação dos Custos; Classificação entre Custos Fixos e Variáveis; Cálculo do Custo Total do Serviço; Formação de Preço; Análise de Sensibilidade e Ponto de Equilíbrio; Monitoramento e Revisão Contínua.</t>
  </si>
  <si>
    <t>CONTRATAÇÃO PESSOA FÍSICA</t>
  </si>
  <si>
    <t>Prefeitura Municipal de Pedras Altas</t>
  </si>
  <si>
    <t>FORMAÇÃO DE CUSTO MENSAL PARA UM EMPREGADO - AUXILIAR DE SERVIÇOS GERAIS - POLICLÍNICA/ESF CIDADE DO CASTELO/SECRETARIA DE SAÚDE - 40 HORAS</t>
  </si>
  <si>
    <t>Apurar o valor dos serviços de limpeza e serviços em gerais para atuarem na Secretaria Municipal de Saúde, ESF Cidade do Castelo e Policlínica Municipal, sendo 02 postos de trabalho pelo período de 12 meses.</t>
  </si>
  <si>
    <t>Os uniformes de que trata o módulo 5 será composto de 02 calças; 02 camisetas ou jaleco e 01 par de botinas, o preço utilizado foi uma média da pesquisa de preço realizada no mercado, ficando a critério de cada empresa informar seu custo real.</t>
  </si>
  <si>
    <t>Cálculo CITL</t>
  </si>
  <si>
    <t>TOTAL MENSAL</t>
  </si>
  <si>
    <t>TOTAL  PERÍODO</t>
  </si>
  <si>
    <t>Obs.: Percentual do CITL: obtido através da fórmula adotada pela FIA:
 25,97% = ((1+CI)/(1-T-L))-1</t>
  </si>
  <si>
    <t>A remuneração é definida no art. 457 da Consolidação das Leis do Trabalho. É composta por Salário Base, Adicional de insalubridade e gratificações, quando houver. O Salário Base vem definido na Convenção Coletiva de Trabalho da categoria profissional a ser contratada para o objeto da prestação de serviço. Pode ser pago de modo proporcional, conforme a carga horária contratada, neste caso proporcional a carga horária contratada foi de 40 horas semanais. A CCT que serviu de base para este estudo abrange o município de Pedras Altas/RS, local da prestação de serviço e está vigente até 31/12/2025, NÚMERO DE REGISTRO NO MTE: RS000040/2025 - SINDICATO DAS EMPRESAS DE ASSEIO E CONSERVACAO DO ESTADO DO RS, CNPJ n. 87.078.325/0001-75,  sua autenticidade pode ser conferida no endereço http://www3.mte.gov.br/sistemas/mediador/. Os adicionais de periculosidade ou insalubridade, em conformidade com os art. 192 e 193 da CLT, dependem da natureza do serviço a ser prestado, neste caso foi utilizadoo grau máxmo de 40%, pois segundo Cláusula DÉCIMA SÉTIMA, alínea "A" da CCT " os(as) trabalhadores que limpem/higienizem instalações sanitárias de uso público ou coletivo de grande circulação, e na respectiva coleta de lixo, entendendo-se por “instalações sanitárias de uso público” aquelas em que o acesso independe da autorização do titular do estabelecimento e é livre ao público em geral, e entendendo-se por “instalações sanitárias de grande circulação aquelas utilizadas por mais de vinte pessoas ao dia;", como a prestação do serviço se dará em ambiente escolar com um número elevado de cirsulação de pessoas, se aplicou o grau máximo de insalubridade previsto. Conforme jurisprudência do TST, o adicional deve ser integralmete pago, ainda que a jornada de trabalho seja reduzida.</t>
  </si>
  <si>
    <t>LUCRO 6,79% E CUSTO INDIRETO PARA EMPRESAS LUCRO PRESUMIDO CONFORME NOTA TÉCNICA 001/2013 PODER JUDICIÁRIO CONSELHO DE JUSTIÇA FEDERAL - SECRETARIA DE CONTROLE INTERNO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</si>
</sst>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#,##0.00;[Red]#,##0.00"/>
    <numFmt numFmtId="165" formatCode="0.0000"/>
    <numFmt numFmtId="166" formatCode="#,##0.0000_ ;\-#,##0.0000\ "/>
    <numFmt numFmtId="167" formatCode="_(* #,##0.00_);_(* \(#,##0.00\);_(* \-??_);_(@_)"/>
    <numFmt numFmtId="168" formatCode="0.00000000"/>
    <numFmt numFmtId="169" formatCode="0.00000000000000"/>
    <numFmt numFmtId="170" formatCode="0.0000000"/>
    <numFmt numFmtId="171" formatCode="0.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64"/>
      <name val="Calibri"/>
      <family val="2"/>
      <scheme val="minor"/>
    </font>
    <font>
      <sz val="12"/>
      <name val="Times New Roman"/>
      <family val="1"/>
    </font>
    <font>
      <sz val="10"/>
      <name val="sansserif"/>
    </font>
    <font>
      <b/>
      <sz val="11"/>
      <color indexed="72"/>
      <name val="sansserif"/>
    </font>
    <font>
      <b/>
      <sz val="11"/>
      <color indexed="63"/>
      <name val="sansserif"/>
    </font>
    <font>
      <b/>
      <sz val="10"/>
      <color indexed="63"/>
      <name val="sansserif"/>
    </font>
    <font>
      <sz val="10"/>
      <color indexed="72"/>
      <name val="sansserif"/>
    </font>
    <font>
      <b/>
      <sz val="10"/>
      <color indexed="72"/>
      <name val="SansSerif"/>
    </font>
    <font>
      <u/>
      <sz val="11"/>
      <color theme="10"/>
      <name val="Calibri"/>
      <family val="2"/>
      <scheme val="minor"/>
    </font>
    <font>
      <sz val="12"/>
      <color theme="0"/>
      <name val="Times New Roman"/>
      <family val="1"/>
    </font>
    <font>
      <sz val="10.1"/>
      <color rgb="FFC0504D"/>
      <name val="Wingdings 2"/>
      <family val="1"/>
      <charset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000000"/>
      <name val="Calibri"/>
      <family val="2"/>
    </font>
    <font>
      <sz val="20"/>
      <color rgb="FF000000"/>
      <name val="Calibri"/>
      <family val="2"/>
    </font>
    <font>
      <b/>
      <sz val="20"/>
      <color rgb="FFFF0000"/>
      <name val="Calibri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  <font>
      <b/>
      <sz val="18"/>
      <color rgb="FFFF0000"/>
      <name val="Calibri"/>
      <family val="2"/>
    </font>
    <font>
      <b/>
      <sz val="17"/>
      <color rgb="FF000000"/>
      <name val="Calibri"/>
      <family val="2"/>
    </font>
    <font>
      <sz val="17"/>
      <color rgb="FF000000"/>
      <name val="Calibri"/>
      <family val="2"/>
    </font>
    <font>
      <b/>
      <sz val="12"/>
      <color indexed="64"/>
      <name val="Calibri"/>
      <family val="2"/>
      <scheme val="minor"/>
    </font>
    <font>
      <sz val="12"/>
      <color indexed="6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7"/>
      <color rgb="FFFF0000"/>
      <name val="Calibri"/>
      <family val="2"/>
    </font>
  </fonts>
  <fills count="5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41"/>
      </patternFill>
    </fill>
    <fill>
      <patternFill patternType="solid">
        <fgColor theme="4" tint="0.39997558519241921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9EBF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indexed="41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3"/>
      </left>
      <right/>
      <top style="medium">
        <color indexed="63"/>
      </top>
      <bottom style="medium">
        <color indexed="63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 style="medium">
        <color indexed="63"/>
      </right>
      <top style="medium">
        <color indexed="63"/>
      </top>
      <bottom style="medium">
        <color indexed="63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41" applyNumberFormat="0" applyFill="0" applyAlignment="0" applyProtection="0"/>
    <xf numFmtId="0" fontId="7" fillId="0" borderId="42" applyNumberFormat="0" applyFill="0" applyAlignment="0" applyProtection="0"/>
    <xf numFmtId="0" fontId="8" fillId="0" borderId="43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44" applyNumberFormat="0" applyAlignment="0" applyProtection="0"/>
    <xf numFmtId="0" fontId="13" fillId="9" borderId="45" applyNumberFormat="0" applyAlignment="0" applyProtection="0"/>
    <xf numFmtId="0" fontId="14" fillId="9" borderId="44" applyNumberFormat="0" applyAlignment="0" applyProtection="0"/>
    <xf numFmtId="0" fontId="15" fillId="0" borderId="46" applyNumberFormat="0" applyFill="0" applyAlignment="0" applyProtection="0"/>
    <xf numFmtId="0" fontId="16" fillId="10" borderId="47" applyNumberFormat="0" applyAlignment="0" applyProtection="0"/>
    <xf numFmtId="0" fontId="17" fillId="0" borderId="0" applyNumberFormat="0" applyFill="0" applyBorder="0" applyAlignment="0" applyProtection="0"/>
    <xf numFmtId="0" fontId="1" fillId="11" borderId="4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49" applyNumberFormat="0" applyFill="0" applyAlignment="0" applyProtection="0"/>
    <xf numFmtId="0" fontId="20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0" fillId="35" borderId="0" applyNumberFormat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29" fillId="0" borderId="0" applyNumberFormat="0" applyFill="0" applyBorder="0" applyAlignment="0" applyProtection="0"/>
  </cellStyleXfs>
  <cellXfs count="5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3" fillId="0" borderId="0" xfId="53" applyFont="1" applyAlignment="1">
      <alignment horizontal="left" vertical="top" wrapText="1"/>
    </xf>
    <xf numFmtId="0" fontId="24" fillId="0" borderId="0" xfId="53" applyFont="1" applyAlignment="1">
      <alignment horizontal="left" vertical="top" wrapText="1"/>
    </xf>
    <xf numFmtId="9" fontId="0" fillId="0" borderId="0" xfId="1" applyFont="1"/>
    <xf numFmtId="0" fontId="22" fillId="0" borderId="1" xfId="0" applyFont="1" applyBorder="1" applyAlignment="1">
      <alignment horizontal="center" vertical="center"/>
    </xf>
    <xf numFmtId="10" fontId="0" fillId="0" borderId="0" xfId="1" applyNumberFormat="1" applyFont="1"/>
    <xf numFmtId="0" fontId="22" fillId="0" borderId="0" xfId="0" applyFont="1" applyAlignment="1">
      <alignment horizontal="center" vertical="center"/>
    </xf>
    <xf numFmtId="0" fontId="21" fillId="0" borderId="0" xfId="48"/>
    <xf numFmtId="0" fontId="22" fillId="0" borderId="0" xfId="0" applyFont="1"/>
    <xf numFmtId="0" fontId="30" fillId="0" borderId="0" xfId="0" applyFont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19" fillId="0" borderId="0" xfId="0" applyFont="1"/>
    <xf numFmtId="167" fontId="19" fillId="13" borderId="31" xfId="24" applyNumberFormat="1" applyFont="1" applyBorder="1" applyAlignment="1" applyProtection="1">
      <alignment horizontal="center" vertical="center"/>
    </xf>
    <xf numFmtId="167" fontId="19" fillId="13" borderId="32" xfId="24" applyNumberFormat="1" applyFont="1" applyBorder="1" applyAlignment="1" applyProtection="1">
      <alignment horizontal="center" vertical="center"/>
    </xf>
    <xf numFmtId="0" fontId="19" fillId="13" borderId="32" xfId="24" applyFont="1" applyBorder="1" applyAlignment="1">
      <alignment horizontal="center" vertical="center"/>
    </xf>
    <xf numFmtId="0" fontId="19" fillId="13" borderId="0" xfId="24" applyFont="1"/>
    <xf numFmtId="0" fontId="19" fillId="13" borderId="29" xfId="24" applyFont="1" applyBorder="1" applyAlignment="1">
      <alignment horizontal="center" vertical="center"/>
    </xf>
    <xf numFmtId="0" fontId="31" fillId="0" borderId="0" xfId="0" applyFont="1" applyAlignment="1">
      <alignment horizontal="left" vertical="center" indent="3" readingOrder="1"/>
    </xf>
    <xf numFmtId="0" fontId="32" fillId="0" borderId="0" xfId="0" applyFont="1" applyAlignment="1">
      <alignment horizontal="left" vertical="center" wrapText="1" indent="3" readingOrder="1"/>
    </xf>
    <xf numFmtId="0" fontId="34" fillId="44" borderId="66" xfId="0" applyFont="1" applyFill="1" applyBorder="1" applyAlignment="1">
      <alignment horizontal="center" wrapText="1" readingOrder="1"/>
    </xf>
    <xf numFmtId="0" fontId="34" fillId="44" borderId="66" xfId="0" applyFont="1" applyFill="1" applyBorder="1" applyAlignment="1">
      <alignment horizontal="center" vertical="center" wrapText="1" readingOrder="1"/>
    </xf>
    <xf numFmtId="2" fontId="34" fillId="44" borderId="66" xfId="0" applyNumberFormat="1" applyFont="1" applyFill="1" applyBorder="1" applyAlignment="1">
      <alignment horizontal="center" wrapText="1" readingOrder="1"/>
    </xf>
    <xf numFmtId="0" fontId="37" fillId="44" borderId="66" xfId="0" applyFont="1" applyFill="1" applyBorder="1" applyAlignment="1">
      <alignment horizontal="center" wrapText="1" readingOrder="1"/>
    </xf>
    <xf numFmtId="0" fontId="37" fillId="44" borderId="66" xfId="0" applyFont="1" applyFill="1" applyBorder="1" applyAlignment="1">
      <alignment horizontal="center" vertical="center" wrapText="1" readingOrder="1"/>
    </xf>
    <xf numFmtId="0" fontId="37" fillId="44" borderId="66" xfId="0" applyFont="1" applyFill="1" applyBorder="1" applyAlignment="1">
      <alignment horizontal="left" wrapText="1" readingOrder="1"/>
    </xf>
    <xf numFmtId="0" fontId="38" fillId="44" borderId="66" xfId="0" applyFont="1" applyFill="1" applyBorder="1" applyAlignment="1">
      <alignment horizontal="center" wrapText="1" readingOrder="1"/>
    </xf>
    <xf numFmtId="4" fontId="38" fillId="44" borderId="66" xfId="0" applyNumberFormat="1" applyFont="1" applyFill="1" applyBorder="1" applyAlignment="1">
      <alignment horizontal="center" wrapText="1" readingOrder="1"/>
    </xf>
    <xf numFmtId="0" fontId="40" fillId="44" borderId="66" xfId="0" applyFont="1" applyFill="1" applyBorder="1" applyAlignment="1">
      <alignment horizontal="center" wrapText="1" readingOrder="1"/>
    </xf>
    <xf numFmtId="0" fontId="40" fillId="44" borderId="66" xfId="0" applyFont="1" applyFill="1" applyBorder="1" applyAlignment="1">
      <alignment horizontal="center" vertical="center" wrapText="1" readingOrder="1"/>
    </xf>
    <xf numFmtId="0" fontId="40" fillId="44" borderId="66" xfId="0" applyFont="1" applyFill="1" applyBorder="1" applyAlignment="1">
      <alignment horizontal="left" wrapText="1" readingOrder="1"/>
    </xf>
    <xf numFmtId="0" fontId="41" fillId="44" borderId="66" xfId="0" applyFont="1" applyFill="1" applyBorder="1" applyAlignment="1">
      <alignment horizontal="center" wrapText="1" readingOrder="1"/>
    </xf>
    <xf numFmtId="0" fontId="41" fillId="44" borderId="66" xfId="0" applyFont="1" applyFill="1" applyBorder="1" applyAlignment="1">
      <alignment horizontal="center" vertical="center" wrapText="1" readingOrder="1"/>
    </xf>
    <xf numFmtId="4" fontId="41" fillId="44" borderId="66" xfId="0" applyNumberFormat="1" applyFont="1" applyFill="1" applyBorder="1" applyAlignment="1">
      <alignment horizontal="center" wrapText="1" readingOrder="1"/>
    </xf>
    <xf numFmtId="0" fontId="38" fillId="44" borderId="66" xfId="0" applyFont="1" applyFill="1" applyBorder="1" applyAlignment="1">
      <alignment horizontal="center" vertical="center" wrapText="1" readingOrder="1"/>
    </xf>
    <xf numFmtId="0" fontId="37" fillId="45" borderId="73" xfId="0" applyFont="1" applyFill="1" applyBorder="1" applyAlignment="1">
      <alignment horizontal="center" wrapText="1" readingOrder="1"/>
    </xf>
    <xf numFmtId="0" fontId="37" fillId="45" borderId="74" xfId="0" applyFont="1" applyFill="1" applyBorder="1" applyAlignment="1">
      <alignment horizontal="center" wrapText="1" readingOrder="1"/>
    </xf>
    <xf numFmtId="0" fontId="38" fillId="0" borderId="75" xfId="0" applyFont="1" applyBorder="1" applyAlignment="1">
      <alignment horizontal="left" wrapText="1" readingOrder="1"/>
    </xf>
    <xf numFmtId="0" fontId="38" fillId="0" borderId="76" xfId="0" applyFont="1" applyBorder="1" applyAlignment="1">
      <alignment horizontal="left" wrapText="1" readingOrder="1"/>
    </xf>
    <xf numFmtId="43" fontId="17" fillId="0" borderId="0" xfId="2" applyFont="1"/>
    <xf numFmtId="9" fontId="2" fillId="0" borderId="0" xfId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0" fontId="42" fillId="0" borderId="1" xfId="48" applyFont="1" applyBorder="1" applyAlignment="1">
      <alignment horizontal="center"/>
    </xf>
    <xf numFmtId="0" fontId="45" fillId="0" borderId="1" xfId="0" applyFont="1" applyBorder="1"/>
    <xf numFmtId="9" fontId="45" fillId="0" borderId="1" xfId="0" applyNumberFormat="1" applyFont="1" applyBorder="1"/>
    <xf numFmtId="0" fontId="45" fillId="0" borderId="1" xfId="0" applyFont="1" applyBorder="1" applyAlignment="1">
      <alignment horizontal="center" vertical="center"/>
    </xf>
    <xf numFmtId="4" fontId="45" fillId="0" borderId="0" xfId="0" applyNumberFormat="1" applyFont="1" applyAlignment="1">
      <alignment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43" fontId="47" fillId="0" borderId="1" xfId="0" applyNumberFormat="1" applyFont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center" wrapText="1"/>
    </xf>
    <xf numFmtId="0" fontId="46" fillId="2" borderId="22" xfId="0" applyFont="1" applyFill="1" applyBorder="1" applyAlignment="1">
      <alignment horizontal="center" vertical="center" wrapText="1"/>
    </xf>
    <xf numFmtId="0" fontId="48" fillId="0" borderId="1" xfId="0" applyFont="1" applyBorder="1" applyAlignment="1">
      <alignment vertical="center" wrapText="1"/>
    </xf>
    <xf numFmtId="43" fontId="47" fillId="0" borderId="1" xfId="2" applyFont="1" applyBorder="1" applyAlignment="1">
      <alignment wrapText="1"/>
    </xf>
    <xf numFmtId="9" fontId="47" fillId="0" borderId="1" xfId="1" applyFont="1" applyBorder="1" applyAlignment="1">
      <alignment wrapText="1"/>
    </xf>
    <xf numFmtId="9" fontId="47" fillId="0" borderId="1" xfId="0" applyNumberFormat="1" applyFont="1" applyBorder="1" applyAlignment="1">
      <alignment wrapText="1"/>
    </xf>
    <xf numFmtId="0" fontId="48" fillId="0" borderId="25" xfId="0" applyFont="1" applyBorder="1" applyAlignment="1">
      <alignment horizontal="left" vertical="center" wrapText="1"/>
    </xf>
    <xf numFmtId="0" fontId="47" fillId="0" borderId="25" xfId="0" applyFont="1" applyBorder="1" applyAlignment="1">
      <alignment horizontal="left" vertical="center" wrapText="1"/>
    </xf>
    <xf numFmtId="9" fontId="47" fillId="0" borderId="1" xfId="0" applyNumberFormat="1" applyFont="1" applyBorder="1" applyAlignment="1">
      <alignment horizontal="center" vertical="center" wrapText="1"/>
    </xf>
    <xf numFmtId="43" fontId="47" fillId="0" borderId="61" xfId="2" applyFont="1" applyBorder="1" applyAlignment="1">
      <alignment vertical="center" wrapText="1"/>
    </xf>
    <xf numFmtId="0" fontId="42" fillId="0" borderId="14" xfId="48" applyFont="1" applyBorder="1" applyAlignment="1">
      <alignment horizontal="center"/>
    </xf>
    <xf numFmtId="0" fontId="43" fillId="0" borderId="14" xfId="48" applyFont="1" applyBorder="1" applyAlignment="1">
      <alignment horizontal="center"/>
    </xf>
    <xf numFmtId="0" fontId="44" fillId="0" borderId="14" xfId="48" applyFont="1" applyBorder="1" applyAlignment="1">
      <alignment horizontal="center"/>
    </xf>
    <xf numFmtId="0" fontId="43" fillId="0" borderId="14" xfId="48" applyFont="1" applyBorder="1"/>
    <xf numFmtId="0" fontId="42" fillId="0" borderId="1" xfId="48" applyFont="1" applyBorder="1" applyAlignment="1">
      <alignment horizontal="center" vertical="center"/>
    </xf>
    <xf numFmtId="0" fontId="42" fillId="0" borderId="0" xfId="48" applyFont="1" applyAlignment="1">
      <alignment horizontal="center" vertical="center"/>
    </xf>
    <xf numFmtId="0" fontId="42" fillId="46" borderId="25" xfId="48" applyFont="1" applyFill="1" applyBorder="1" applyAlignment="1">
      <alignment horizontal="center" wrapText="1"/>
    </xf>
    <xf numFmtId="0" fontId="46" fillId="0" borderId="22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14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readingOrder="1"/>
    </xf>
    <xf numFmtId="2" fontId="45" fillId="0" borderId="0" xfId="0" applyNumberFormat="1" applyFont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5" fillId="0" borderId="8" xfId="0" applyFont="1" applyBorder="1" applyAlignment="1">
      <alignment horizontal="center" vertical="center" wrapText="1"/>
    </xf>
    <xf numFmtId="164" fontId="45" fillId="0" borderId="14" xfId="0" applyNumberFormat="1" applyFont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46" fillId="2" borderId="21" xfId="0" applyFont="1" applyFill="1" applyBorder="1" applyAlignment="1">
      <alignment horizontal="center" vertical="center"/>
    </xf>
    <xf numFmtId="0" fontId="46" fillId="2" borderId="22" xfId="0" applyFont="1" applyFill="1" applyBorder="1" applyAlignment="1">
      <alignment horizontal="center" vertical="center"/>
    </xf>
    <xf numFmtId="0" fontId="46" fillId="2" borderId="23" xfId="0" applyFont="1" applyFill="1" applyBorder="1" applyAlignment="1">
      <alignment horizontal="center" vertical="center"/>
    </xf>
    <xf numFmtId="0" fontId="45" fillId="0" borderId="4" xfId="0" applyFont="1" applyBorder="1" applyAlignment="1">
      <alignment horizontal="center" vertical="center" wrapText="1"/>
    </xf>
    <xf numFmtId="164" fontId="45" fillId="0" borderId="1" xfId="0" applyNumberFormat="1" applyFont="1" applyBorder="1" applyAlignment="1">
      <alignment horizontal="center" vertical="center"/>
    </xf>
    <xf numFmtId="164" fontId="46" fillId="0" borderId="5" xfId="0" applyNumberFormat="1" applyFont="1" applyBorder="1" applyAlignment="1">
      <alignment horizontal="center" vertical="center"/>
    </xf>
    <xf numFmtId="10" fontId="45" fillId="0" borderId="1" xfId="1" applyNumberFormat="1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0" fontId="45" fillId="0" borderId="3" xfId="1" applyNumberFormat="1" applyFont="1" applyBorder="1" applyAlignment="1">
      <alignment horizontal="center" vertical="center"/>
    </xf>
    <xf numFmtId="0" fontId="45" fillId="0" borderId="4" xfId="0" applyFont="1" applyBorder="1" applyAlignment="1">
      <alignment horizontal="center" vertical="center"/>
    </xf>
    <xf numFmtId="10" fontId="45" fillId="0" borderId="5" xfId="1" applyNumberFormat="1" applyFont="1" applyBorder="1" applyAlignment="1">
      <alignment horizontal="center" vertical="center"/>
    </xf>
    <xf numFmtId="10" fontId="45" fillId="36" borderId="5" xfId="1" applyNumberFormat="1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5" fillId="0" borderId="6" xfId="0" applyFont="1" applyBorder="1" applyAlignment="1">
      <alignment horizontal="center" vertical="center"/>
    </xf>
    <xf numFmtId="10" fontId="45" fillId="0" borderId="7" xfId="1" applyNumberFormat="1" applyFont="1" applyBorder="1" applyAlignment="1">
      <alignment horizontal="center" vertical="center"/>
    </xf>
    <xf numFmtId="0" fontId="46" fillId="40" borderId="16" xfId="0" applyFont="1" applyFill="1" applyBorder="1" applyAlignment="1">
      <alignment horizontal="center" vertical="center"/>
    </xf>
    <xf numFmtId="10" fontId="46" fillId="40" borderId="17" xfId="1" applyNumberFormat="1" applyFont="1" applyFill="1" applyBorder="1" applyAlignment="1">
      <alignment horizontal="center" vertical="center"/>
    </xf>
    <xf numFmtId="0" fontId="46" fillId="2" borderId="18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horizontal="center" vertical="center"/>
    </xf>
    <xf numFmtId="0" fontId="45" fillId="0" borderId="6" xfId="0" applyFont="1" applyBorder="1" applyAlignment="1">
      <alignment horizontal="center" vertical="center" wrapText="1"/>
    </xf>
    <xf numFmtId="164" fontId="45" fillId="0" borderId="13" xfId="0" applyNumberFormat="1" applyFont="1" applyBorder="1" applyAlignment="1">
      <alignment horizontal="center" vertical="center"/>
    </xf>
    <xf numFmtId="1" fontId="45" fillId="0" borderId="13" xfId="0" applyNumberFormat="1" applyFont="1" applyBorder="1" applyAlignment="1">
      <alignment horizontal="center" vertical="center"/>
    </xf>
    <xf numFmtId="164" fontId="46" fillId="0" borderId="7" xfId="0" applyNumberFormat="1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164" fontId="45" fillId="0" borderId="15" xfId="0" applyNumberFormat="1" applyFont="1" applyBorder="1" applyAlignment="1">
      <alignment horizontal="center" vertical="center"/>
    </xf>
    <xf numFmtId="164" fontId="46" fillId="0" borderId="11" xfId="0" applyNumberFormat="1" applyFont="1" applyBorder="1" applyAlignment="1">
      <alignment horizontal="center" vertical="center"/>
    </xf>
    <xf numFmtId="0" fontId="45" fillId="0" borderId="0" xfId="0" applyFont="1" applyAlignment="1">
      <alignment vertical="center" wrapText="1"/>
    </xf>
    <xf numFmtId="0" fontId="46" fillId="2" borderId="27" xfId="0" applyFont="1" applyFill="1" applyBorder="1" applyAlignment="1">
      <alignment horizontal="center" vertical="center"/>
    </xf>
    <xf numFmtId="0" fontId="45" fillId="0" borderId="16" xfId="0" applyFont="1" applyBorder="1" applyAlignment="1">
      <alignment horizontal="center" vertical="center" wrapText="1"/>
    </xf>
    <xf numFmtId="164" fontId="45" fillId="0" borderId="78" xfId="0" applyNumberFormat="1" applyFont="1" applyBorder="1" applyAlignment="1">
      <alignment horizontal="center" vertical="center"/>
    </xf>
    <xf numFmtId="164" fontId="46" fillId="0" borderId="17" xfId="0" applyNumberFormat="1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 wrapText="1"/>
    </xf>
    <xf numFmtId="10" fontId="45" fillId="0" borderId="9" xfId="1" applyNumberFormat="1" applyFont="1" applyFill="1" applyBorder="1" applyAlignment="1">
      <alignment horizontal="center" vertical="center"/>
    </xf>
    <xf numFmtId="0" fontId="45" fillId="37" borderId="4" xfId="0" applyFont="1" applyFill="1" applyBorder="1" applyAlignment="1">
      <alignment horizontal="center" vertical="center" wrapText="1"/>
    </xf>
    <xf numFmtId="10" fontId="45" fillId="37" borderId="5" xfId="1" applyNumberFormat="1" applyFont="1" applyFill="1" applyBorder="1" applyAlignment="1">
      <alignment horizontal="center" vertical="center"/>
    </xf>
    <xf numFmtId="10" fontId="45" fillId="0" borderId="5" xfId="1" applyNumberFormat="1" applyFont="1" applyFill="1" applyBorder="1" applyAlignment="1">
      <alignment horizontal="center" vertical="center"/>
    </xf>
    <xf numFmtId="0" fontId="45" fillId="0" borderId="24" xfId="0" applyFont="1" applyBorder="1" applyAlignment="1">
      <alignment horizontal="center" vertical="center" wrapText="1"/>
    </xf>
    <xf numFmtId="10" fontId="45" fillId="0" borderId="26" xfId="1" applyNumberFormat="1" applyFont="1" applyFill="1" applyBorder="1" applyAlignment="1">
      <alignment horizontal="center" vertical="center"/>
    </xf>
    <xf numFmtId="10" fontId="46" fillId="2" borderId="11" xfId="0" applyNumberFormat="1" applyFont="1" applyFill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10" fontId="45" fillId="0" borderId="13" xfId="0" applyNumberFormat="1" applyFont="1" applyBorder="1" applyAlignment="1">
      <alignment horizontal="center" vertical="center"/>
    </xf>
    <xf numFmtId="0" fontId="46" fillId="2" borderId="30" xfId="0" applyFont="1" applyFill="1" applyBorder="1" applyAlignment="1">
      <alignment horizontal="center" vertical="center" wrapText="1"/>
    </xf>
    <xf numFmtId="9" fontId="45" fillId="0" borderId="13" xfId="1" applyFont="1" applyBorder="1" applyAlignment="1">
      <alignment horizontal="center" vertical="center"/>
    </xf>
    <xf numFmtId="40" fontId="45" fillId="0" borderId="13" xfId="0" applyNumberFormat="1" applyFont="1" applyBorder="1" applyAlignment="1">
      <alignment horizontal="center" vertical="center"/>
    </xf>
    <xf numFmtId="40" fontId="46" fillId="0" borderId="7" xfId="0" applyNumberFormat="1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46" fillId="2" borderId="31" xfId="0" applyFont="1" applyFill="1" applyBorder="1" applyAlignment="1">
      <alignment horizontal="center" vertical="center" wrapText="1"/>
    </xf>
    <xf numFmtId="165" fontId="45" fillId="0" borderId="12" xfId="0" applyNumberFormat="1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 wrapText="1"/>
    </xf>
    <xf numFmtId="9" fontId="45" fillId="0" borderId="2" xfId="1" applyFont="1" applyBorder="1" applyAlignment="1">
      <alignment horizontal="center" vertical="center" wrapText="1"/>
    </xf>
    <xf numFmtId="166" fontId="46" fillId="0" borderId="3" xfId="2" applyNumberFormat="1" applyFont="1" applyBorder="1" applyAlignment="1">
      <alignment horizontal="center" vertical="center" wrapText="1"/>
    </xf>
    <xf numFmtId="10" fontId="45" fillId="0" borderId="2" xfId="1" applyNumberFormat="1" applyFont="1" applyBorder="1" applyAlignment="1">
      <alignment horizontal="center" vertical="center" wrapText="1"/>
    </xf>
    <xf numFmtId="165" fontId="45" fillId="0" borderId="1" xfId="0" applyNumberFormat="1" applyFont="1" applyBorder="1" applyAlignment="1">
      <alignment horizontal="center" vertical="center" wrapText="1"/>
    </xf>
    <xf numFmtId="0" fontId="45" fillId="0" borderId="35" xfId="0" applyFont="1" applyBorder="1" applyAlignment="1">
      <alignment horizontal="center" vertical="center" wrapText="1"/>
    </xf>
    <xf numFmtId="9" fontId="45" fillId="0" borderId="4" xfId="1" applyFont="1" applyBorder="1" applyAlignment="1">
      <alignment horizontal="center" vertical="center" wrapText="1"/>
    </xf>
    <xf numFmtId="166" fontId="46" fillId="0" borderId="5" xfId="2" applyNumberFormat="1" applyFont="1" applyBorder="1" applyAlignment="1">
      <alignment horizontal="center" vertical="center" wrapText="1"/>
    </xf>
    <xf numFmtId="10" fontId="45" fillId="0" borderId="4" xfId="1" applyNumberFormat="1" applyFont="1" applyBorder="1" applyAlignment="1">
      <alignment horizontal="center" vertical="center" wrapText="1"/>
    </xf>
    <xf numFmtId="165" fontId="45" fillId="0" borderId="13" xfId="0" applyNumberFormat="1" applyFont="1" applyBorder="1" applyAlignment="1">
      <alignment horizontal="center" vertical="center" wrapText="1"/>
    </xf>
    <xf numFmtId="0" fontId="45" fillId="0" borderId="36" xfId="0" applyFont="1" applyBorder="1" applyAlignment="1">
      <alignment horizontal="center" vertical="center" wrapText="1"/>
    </xf>
    <xf numFmtId="9" fontId="45" fillId="0" borderId="6" xfId="1" applyFont="1" applyBorder="1" applyAlignment="1">
      <alignment horizontal="center" vertical="center" wrapText="1"/>
    </xf>
    <xf numFmtId="166" fontId="46" fillId="0" borderId="7" xfId="2" applyNumberFormat="1" applyFont="1" applyBorder="1" applyAlignment="1">
      <alignment horizontal="center" vertical="center" wrapText="1"/>
    </xf>
    <xf numFmtId="10" fontId="45" fillId="0" borderId="6" xfId="1" applyNumberFormat="1" applyFont="1" applyBorder="1" applyAlignment="1">
      <alignment horizontal="center" vertical="center" wrapText="1"/>
    </xf>
    <xf numFmtId="43" fontId="45" fillId="0" borderId="0" xfId="2" applyFont="1" applyAlignment="1">
      <alignment vertical="center"/>
    </xf>
    <xf numFmtId="0" fontId="46" fillId="2" borderId="10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165" fontId="45" fillId="0" borderId="3" xfId="0" applyNumberFormat="1" applyFont="1" applyBorder="1" applyAlignment="1">
      <alignment horizontal="center" vertical="center" wrapText="1"/>
    </xf>
    <xf numFmtId="165" fontId="45" fillId="0" borderId="5" xfId="0" applyNumberFormat="1" applyFont="1" applyBorder="1" applyAlignment="1">
      <alignment horizontal="center" vertical="center" wrapText="1"/>
    </xf>
    <xf numFmtId="165" fontId="45" fillId="0" borderId="25" xfId="0" applyNumberFormat="1" applyFont="1" applyBorder="1" applyAlignment="1">
      <alignment horizontal="center" vertical="center" wrapText="1"/>
    </xf>
    <xf numFmtId="165" fontId="45" fillId="0" borderId="26" xfId="0" applyNumberFormat="1" applyFont="1" applyBorder="1" applyAlignment="1">
      <alignment horizontal="center" vertical="center" wrapText="1"/>
    </xf>
    <xf numFmtId="165" fontId="46" fillId="2" borderId="15" xfId="0" applyNumberFormat="1" applyFont="1" applyFill="1" applyBorder="1" applyAlignment="1">
      <alignment horizontal="center" vertical="center" wrapText="1"/>
    </xf>
    <xf numFmtId="165" fontId="46" fillId="2" borderId="11" xfId="0" applyNumberFormat="1" applyFont="1" applyFill="1" applyBorder="1" applyAlignment="1">
      <alignment horizontal="center" vertical="center" wrapText="1"/>
    </xf>
    <xf numFmtId="165" fontId="45" fillId="0" borderId="13" xfId="0" applyNumberFormat="1" applyFont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8" fillId="3" borderId="31" xfId="0" applyFont="1" applyFill="1" applyBorder="1" applyAlignment="1">
      <alignment horizontal="center" vertical="center"/>
    </xf>
    <xf numFmtId="167" fontId="48" fillId="3" borderId="31" xfId="3" applyFont="1" applyFill="1" applyBorder="1" applyAlignment="1" applyProtection="1">
      <alignment horizontal="center" vertical="center"/>
    </xf>
    <xf numFmtId="0" fontId="46" fillId="2" borderId="31" xfId="0" applyFont="1" applyFill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43" fontId="45" fillId="0" borderId="14" xfId="2" applyFont="1" applyBorder="1" applyAlignment="1">
      <alignment horizontal="center" vertical="center"/>
    </xf>
    <xf numFmtId="2" fontId="45" fillId="0" borderId="0" xfId="3" applyNumberFormat="1" applyFont="1" applyBorder="1" applyAlignment="1">
      <alignment horizontal="center" vertical="center"/>
    </xf>
    <xf numFmtId="4" fontId="47" fillId="0" borderId="0" xfId="0" applyNumberFormat="1" applyFont="1" applyAlignment="1">
      <alignment horizontal="center" vertical="center"/>
    </xf>
    <xf numFmtId="43" fontId="45" fillId="0" borderId="1" xfId="2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43" fontId="45" fillId="0" borderId="25" xfId="2" applyFont="1" applyBorder="1" applyAlignment="1">
      <alignment horizontal="center" vertical="center"/>
    </xf>
    <xf numFmtId="4" fontId="48" fillId="3" borderId="31" xfId="0" applyNumberFormat="1" applyFont="1" applyFill="1" applyBorder="1" applyAlignment="1">
      <alignment horizontal="center" vertical="center"/>
    </xf>
    <xf numFmtId="0" fontId="48" fillId="3" borderId="79" xfId="0" applyFont="1" applyFill="1" applyBorder="1" applyAlignment="1">
      <alignment horizontal="center" vertical="center"/>
    </xf>
    <xf numFmtId="0" fontId="48" fillId="3" borderId="20" xfId="0" applyFont="1" applyFill="1" applyBorder="1" applyAlignment="1">
      <alignment horizontal="center" vertical="center"/>
    </xf>
    <xf numFmtId="4" fontId="45" fillId="0" borderId="15" xfId="3" applyNumberFormat="1" applyFont="1" applyFill="1" applyBorder="1" applyAlignment="1" applyProtection="1">
      <alignment horizontal="center" vertical="center"/>
    </xf>
    <xf numFmtId="4" fontId="48" fillId="0" borderId="11" xfId="3" applyNumberFormat="1" applyFont="1" applyFill="1" applyBorder="1" applyAlignment="1" applyProtection="1">
      <alignment horizontal="center" vertical="center"/>
    </xf>
    <xf numFmtId="167" fontId="45" fillId="0" borderId="0" xfId="3" applyFont="1" applyFill="1" applyBorder="1" applyAlignment="1" applyProtection="1">
      <alignment horizontal="center" vertical="center"/>
    </xf>
    <xf numFmtId="4" fontId="45" fillId="0" borderId="0" xfId="3" applyNumberFormat="1" applyFont="1" applyFill="1" applyBorder="1" applyAlignment="1" applyProtection="1">
      <alignment horizontal="center" vertical="center"/>
    </xf>
    <xf numFmtId="4" fontId="48" fillId="0" borderId="0" xfId="3" applyNumberFormat="1" applyFont="1" applyFill="1" applyBorder="1" applyAlignment="1" applyProtection="1">
      <alignment horizontal="center" vertical="center"/>
    </xf>
    <xf numFmtId="0" fontId="47" fillId="0" borderId="4" xfId="0" applyFont="1" applyBorder="1" applyAlignment="1">
      <alignment horizontal="center" vertical="center"/>
    </xf>
    <xf numFmtId="10" fontId="47" fillId="0" borderId="5" xfId="1" applyNumberFormat="1" applyFont="1" applyBorder="1" applyAlignment="1">
      <alignment horizontal="center" vertical="center"/>
    </xf>
    <xf numFmtId="10" fontId="47" fillId="0" borderId="1" xfId="1" applyNumberFormat="1" applyFont="1" applyBorder="1" applyAlignment="1">
      <alignment horizontal="center" vertical="center"/>
    </xf>
    <xf numFmtId="39" fontId="45" fillId="0" borderId="13" xfId="5" applyNumberFormat="1" applyFont="1" applyFill="1" applyBorder="1" applyAlignment="1" applyProtection="1">
      <alignment horizontal="center" vertical="center"/>
    </xf>
    <xf numFmtId="39" fontId="45" fillId="0" borderId="0" xfId="5" applyNumberFormat="1" applyFont="1" applyFill="1" applyBorder="1" applyAlignment="1" applyProtection="1">
      <alignment horizontal="center" vertical="center"/>
    </xf>
    <xf numFmtId="10" fontId="45" fillId="0" borderId="0" xfId="1" applyNumberFormat="1" applyFont="1" applyFill="1" applyBorder="1" applyAlignment="1" applyProtection="1">
      <alignment horizontal="center" vertical="center"/>
    </xf>
    <xf numFmtId="164" fontId="46" fillId="0" borderId="0" xfId="0" applyNumberFormat="1" applyFont="1" applyAlignment="1">
      <alignment horizontal="center" vertical="center"/>
    </xf>
    <xf numFmtId="164" fontId="48" fillId="0" borderId="25" xfId="0" applyNumberFormat="1" applyFont="1" applyBorder="1" applyAlignment="1">
      <alignment horizontal="center" vertical="center"/>
    </xf>
    <xf numFmtId="0" fontId="48" fillId="15" borderId="1" xfId="26" applyFont="1" applyBorder="1" applyAlignment="1">
      <alignment horizontal="center" vertical="center"/>
    </xf>
    <xf numFmtId="0" fontId="48" fillId="15" borderId="1" xfId="26" applyFont="1" applyBorder="1" applyAlignment="1">
      <alignment horizontal="center" vertical="center" wrapText="1"/>
    </xf>
    <xf numFmtId="0" fontId="43" fillId="0" borderId="0" xfId="48" applyFont="1"/>
    <xf numFmtId="0" fontId="46" fillId="0" borderId="0" xfId="0" applyFont="1" applyAlignment="1">
      <alignment vertical="center" wrapText="1"/>
    </xf>
    <xf numFmtId="0" fontId="46" fillId="2" borderId="4" xfId="0" applyFont="1" applyFill="1" applyBorder="1" applyAlignment="1">
      <alignment horizontal="center" vertical="center"/>
    </xf>
    <xf numFmtId="0" fontId="46" fillId="2" borderId="5" xfId="0" applyFont="1" applyFill="1" applyBorder="1" applyAlignment="1">
      <alignment horizontal="center" vertical="center"/>
    </xf>
    <xf numFmtId="43" fontId="51" fillId="0" borderId="1" xfId="0" applyNumberFormat="1" applyFont="1" applyBorder="1" applyAlignment="1">
      <alignment horizontal="center" vertical="center" readingOrder="1"/>
    </xf>
    <xf numFmtId="0" fontId="46" fillId="2" borderId="3" xfId="0" applyFont="1" applyFill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/>
    </xf>
    <xf numFmtId="164" fontId="46" fillId="0" borderId="13" xfId="0" applyNumberFormat="1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/>
    </xf>
    <xf numFmtId="0" fontId="46" fillId="0" borderId="6" xfId="0" applyFont="1" applyBorder="1" applyAlignment="1">
      <alignment horizontal="center" vertical="center"/>
    </xf>
    <xf numFmtId="4" fontId="45" fillId="0" borderId="15" xfId="0" applyNumberFormat="1" applyFont="1" applyBorder="1" applyAlignment="1">
      <alignment horizontal="center" vertical="center"/>
    </xf>
    <xf numFmtId="2" fontId="45" fillId="0" borderId="15" xfId="2" applyNumberFormat="1" applyFont="1" applyBorder="1" applyAlignment="1">
      <alignment horizontal="center" vertical="center"/>
    </xf>
    <xf numFmtId="10" fontId="45" fillId="36" borderId="13" xfId="0" applyNumberFormat="1" applyFont="1" applyFill="1" applyBorder="1" applyAlignment="1">
      <alignment horizontal="center" vertical="center"/>
    </xf>
    <xf numFmtId="10" fontId="45" fillId="0" borderId="13" xfId="1" applyNumberFormat="1" applyFont="1" applyBorder="1" applyAlignment="1">
      <alignment horizontal="center" vertical="center"/>
    </xf>
    <xf numFmtId="0" fontId="48" fillId="0" borderId="51" xfId="0" applyFont="1" applyBorder="1" applyAlignment="1">
      <alignment horizontal="center" vertical="center" wrapText="1"/>
    </xf>
    <xf numFmtId="0" fontId="48" fillId="0" borderId="38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0" fillId="0" borderId="50" xfId="0" applyFont="1" applyBorder="1" applyAlignment="1">
      <alignment horizontal="center" vertical="center"/>
    </xf>
    <xf numFmtId="4" fontId="47" fillId="0" borderId="14" xfId="0" applyNumberFormat="1" applyFont="1" applyBorder="1" applyAlignment="1">
      <alignment horizontal="center" vertical="center"/>
    </xf>
    <xf numFmtId="4" fontId="46" fillId="0" borderId="14" xfId="0" applyNumberFormat="1" applyFont="1" applyBorder="1" applyAlignment="1">
      <alignment horizontal="center" vertical="center"/>
    </xf>
    <xf numFmtId="0" fontId="48" fillId="4" borderId="10" xfId="0" applyFont="1" applyFill="1" applyBorder="1" applyAlignment="1">
      <alignment horizontal="center" vertical="center"/>
    </xf>
    <xf numFmtId="0" fontId="48" fillId="4" borderId="15" xfId="0" applyFont="1" applyFill="1" applyBorder="1" applyAlignment="1">
      <alignment horizontal="center" vertical="center" wrapText="1"/>
    </xf>
    <xf numFmtId="0" fontId="48" fillId="4" borderId="15" xfId="0" applyFont="1" applyFill="1" applyBorder="1" applyAlignment="1">
      <alignment horizontal="center" vertical="center"/>
    </xf>
    <xf numFmtId="0" fontId="48" fillId="4" borderId="11" xfId="0" applyFont="1" applyFill="1" applyBorder="1" applyAlignment="1">
      <alignment horizontal="center" vertical="center"/>
    </xf>
    <xf numFmtId="0" fontId="45" fillId="38" borderId="0" xfId="0" applyFont="1" applyFill="1" applyAlignment="1">
      <alignment horizontal="center" vertical="center"/>
    </xf>
    <xf numFmtId="10" fontId="45" fillId="0" borderId="0" xfId="1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45" fillId="2" borderId="6" xfId="0" applyFont="1" applyFill="1" applyBorder="1" applyAlignment="1">
      <alignment horizontal="center" vertical="center" wrapText="1"/>
    </xf>
    <xf numFmtId="0" fontId="46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6" fillId="0" borderId="10" xfId="0" applyFont="1" applyBorder="1" applyAlignment="1">
      <alignment horizontal="center" vertical="center"/>
    </xf>
    <xf numFmtId="0" fontId="45" fillId="36" borderId="4" xfId="0" applyFont="1" applyFill="1" applyBorder="1" applyAlignment="1">
      <alignment horizontal="center" vertical="center" wrapText="1"/>
    </xf>
    <xf numFmtId="164" fontId="45" fillId="36" borderId="1" xfId="0" applyNumberFormat="1" applyFont="1" applyFill="1" applyBorder="1" applyAlignment="1">
      <alignment horizontal="center" vertical="center"/>
    </xf>
    <xf numFmtId="0" fontId="45" fillId="0" borderId="0" xfId="0" applyFont="1"/>
    <xf numFmtId="0" fontId="46" fillId="0" borderId="31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45" fillId="0" borderId="52" xfId="0" applyFont="1" applyBorder="1" applyAlignment="1">
      <alignment vertical="center" wrapText="1"/>
    </xf>
    <xf numFmtId="43" fontId="45" fillId="0" borderId="52" xfId="2" applyFont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10" fontId="45" fillId="0" borderId="52" xfId="0" applyNumberFormat="1" applyFont="1" applyBorder="1" applyAlignment="1">
      <alignment horizontal="center" vertical="center" wrapText="1"/>
    </xf>
    <xf numFmtId="0" fontId="45" fillId="0" borderId="52" xfId="0" applyFont="1" applyBorder="1" applyAlignment="1">
      <alignment horizontal="justify" vertical="center" wrapText="1"/>
    </xf>
    <xf numFmtId="0" fontId="53" fillId="0" borderId="0" xfId="0" applyFont="1"/>
    <xf numFmtId="0" fontId="46" fillId="0" borderId="29" xfId="0" applyFont="1" applyBorder="1" applyAlignment="1">
      <alignment vertical="center" wrapText="1"/>
    </xf>
    <xf numFmtId="0" fontId="46" fillId="0" borderId="33" xfId="0" applyFont="1" applyBorder="1" applyAlignment="1">
      <alignment horizontal="center" vertical="center" wrapText="1"/>
    </xf>
    <xf numFmtId="43" fontId="46" fillId="0" borderId="52" xfId="2" applyFont="1" applyBorder="1" applyAlignment="1">
      <alignment horizontal="center" vertical="center" wrapText="1"/>
    </xf>
    <xf numFmtId="10" fontId="46" fillId="0" borderId="52" xfId="0" applyNumberFormat="1" applyFont="1" applyBorder="1" applyAlignment="1">
      <alignment horizontal="center" vertical="center" wrapText="1"/>
    </xf>
    <xf numFmtId="43" fontId="45" fillId="0" borderId="52" xfId="0" applyNumberFormat="1" applyFont="1" applyBorder="1" applyAlignment="1">
      <alignment horizontal="center" vertical="center" wrapText="1"/>
    </xf>
    <xf numFmtId="43" fontId="46" fillId="0" borderId="52" xfId="0" applyNumberFormat="1" applyFont="1" applyBorder="1" applyAlignment="1">
      <alignment horizontal="center" vertical="center" wrapText="1"/>
    </xf>
    <xf numFmtId="10" fontId="45" fillId="36" borderId="52" xfId="0" applyNumberFormat="1" applyFont="1" applyFill="1" applyBorder="1" applyAlignment="1">
      <alignment horizontal="center" vertical="center" wrapText="1"/>
    </xf>
    <xf numFmtId="43" fontId="45" fillId="0" borderId="52" xfId="0" applyNumberFormat="1" applyFont="1" applyBorder="1" applyAlignment="1">
      <alignment vertical="center" wrapText="1"/>
    </xf>
    <xf numFmtId="43" fontId="46" fillId="0" borderId="52" xfId="0" applyNumberFormat="1" applyFont="1" applyBorder="1" applyAlignment="1">
      <alignment vertical="center" wrapText="1"/>
    </xf>
    <xf numFmtId="0" fontId="35" fillId="44" borderId="66" xfId="0" applyFont="1" applyFill="1" applyBorder="1" applyAlignment="1">
      <alignment horizontal="center" vertical="center" wrapText="1" readingOrder="1"/>
    </xf>
    <xf numFmtId="168" fontId="35" fillId="44" borderId="66" xfId="0" applyNumberFormat="1" applyFont="1" applyFill="1" applyBorder="1" applyAlignment="1">
      <alignment horizontal="center" vertical="center" wrapText="1" readingOrder="1"/>
    </xf>
    <xf numFmtId="4" fontId="35" fillId="44" borderId="66" xfId="0" applyNumberFormat="1" applyFont="1" applyFill="1" applyBorder="1" applyAlignment="1">
      <alignment horizontal="center" vertical="center" wrapText="1" readingOrder="1"/>
    </xf>
    <xf numFmtId="2" fontId="34" fillId="44" borderId="66" xfId="0" applyNumberFormat="1" applyFont="1" applyFill="1" applyBorder="1" applyAlignment="1">
      <alignment horizontal="center" vertical="center" wrapText="1" readingOrder="1"/>
    </xf>
    <xf numFmtId="168" fontId="38" fillId="44" borderId="66" xfId="0" applyNumberFormat="1" applyFont="1" applyFill="1" applyBorder="1" applyAlignment="1">
      <alignment horizontal="center" vertical="center" wrapText="1" readingOrder="1"/>
    </xf>
    <xf numFmtId="4" fontId="38" fillId="44" borderId="66" xfId="0" applyNumberFormat="1" applyFont="1" applyFill="1" applyBorder="1" applyAlignment="1">
      <alignment horizontal="center" vertical="center" wrapText="1" readingOrder="1"/>
    </xf>
    <xf numFmtId="43" fontId="37" fillId="44" borderId="66" xfId="2" applyFont="1" applyFill="1" applyBorder="1" applyAlignment="1">
      <alignment horizontal="center" vertical="center" wrapText="1" readingOrder="1"/>
    </xf>
    <xf numFmtId="43" fontId="37" fillId="44" borderId="66" xfId="0" applyNumberFormat="1" applyFont="1" applyFill="1" applyBorder="1" applyAlignment="1">
      <alignment horizontal="center" wrapText="1" readingOrder="1"/>
    </xf>
    <xf numFmtId="170" fontId="41" fillId="44" borderId="66" xfId="0" applyNumberFormat="1" applyFont="1" applyFill="1" applyBorder="1" applyAlignment="1">
      <alignment horizontal="center" wrapText="1" readingOrder="1"/>
    </xf>
    <xf numFmtId="43" fontId="40" fillId="44" borderId="66" xfId="2" applyFont="1" applyFill="1" applyBorder="1" applyAlignment="1">
      <alignment horizontal="center" wrapText="1" readingOrder="1"/>
    </xf>
    <xf numFmtId="43" fontId="40" fillId="44" borderId="66" xfId="0" applyNumberFormat="1" applyFont="1" applyFill="1" applyBorder="1" applyAlignment="1">
      <alignment horizontal="center" wrapText="1" readingOrder="1"/>
    </xf>
    <xf numFmtId="0" fontId="41" fillId="0" borderId="66" xfId="0" applyFont="1" applyBorder="1" applyAlignment="1">
      <alignment horizontal="center" wrapText="1" readingOrder="1"/>
    </xf>
    <xf numFmtId="0" fontId="41" fillId="0" borderId="71" xfId="0" applyFont="1" applyBorder="1" applyAlignment="1">
      <alignment horizontal="center" wrapText="1" readingOrder="1"/>
    </xf>
    <xf numFmtId="43" fontId="37" fillId="44" borderId="66" xfId="2" applyFont="1" applyFill="1" applyBorder="1" applyAlignment="1">
      <alignment horizontal="center" wrapText="1" readingOrder="1"/>
    </xf>
    <xf numFmtId="170" fontId="38" fillId="44" borderId="66" xfId="0" applyNumberFormat="1" applyFont="1" applyFill="1" applyBorder="1" applyAlignment="1">
      <alignment horizontal="center" wrapText="1" readingOrder="1"/>
    </xf>
    <xf numFmtId="43" fontId="38" fillId="0" borderId="75" xfId="2" applyFont="1" applyBorder="1" applyAlignment="1">
      <alignment horizontal="center" wrapText="1" readingOrder="1"/>
    </xf>
    <xf numFmtId="43" fontId="38" fillId="0" borderId="76" xfId="2" applyFont="1" applyBorder="1" applyAlignment="1">
      <alignment horizontal="center" wrapText="1" readingOrder="1"/>
    </xf>
    <xf numFmtId="0" fontId="50" fillId="0" borderId="0" xfId="0" applyFont="1"/>
    <xf numFmtId="0" fontId="53" fillId="0" borderId="0" xfId="0" applyFont="1" applyAlignment="1">
      <alignment horizontal="center"/>
    </xf>
    <xf numFmtId="0" fontId="46" fillId="0" borderId="0" xfId="0" applyFont="1" applyAlignment="1">
      <alignment horizontal="center" vertical="center" wrapText="1"/>
    </xf>
    <xf numFmtId="43" fontId="46" fillId="0" borderId="0" xfId="0" applyNumberFormat="1" applyFont="1" applyAlignment="1">
      <alignment vertical="center" wrapText="1"/>
    </xf>
    <xf numFmtId="0" fontId="46" fillId="0" borderId="2" xfId="0" applyFont="1" applyBorder="1" applyAlignment="1">
      <alignment horizontal="center" vertical="center"/>
    </xf>
    <xf numFmtId="0" fontId="46" fillId="0" borderId="4" xfId="0" applyFont="1" applyBorder="1" applyAlignment="1">
      <alignment horizontal="center" vertical="center"/>
    </xf>
    <xf numFmtId="0" fontId="50" fillId="47" borderId="31" xfId="0" applyFont="1" applyFill="1" applyBorder="1"/>
    <xf numFmtId="0" fontId="50" fillId="47" borderId="51" xfId="0" applyFont="1" applyFill="1" applyBorder="1"/>
    <xf numFmtId="0" fontId="50" fillId="47" borderId="52" xfId="0" applyFont="1" applyFill="1" applyBorder="1"/>
    <xf numFmtId="0" fontId="59" fillId="0" borderId="0" xfId="0" applyFont="1"/>
    <xf numFmtId="171" fontId="45" fillId="0" borderId="0" xfId="0" applyNumberFormat="1" applyFont="1" applyAlignment="1">
      <alignment horizontal="center"/>
    </xf>
    <xf numFmtId="49" fontId="45" fillId="0" borderId="0" xfId="0" applyNumberFormat="1" applyFont="1" applyAlignment="1">
      <alignment horizontal="center"/>
    </xf>
    <xf numFmtId="0" fontId="46" fillId="0" borderId="0" xfId="0" applyFont="1"/>
    <xf numFmtId="0" fontId="46" fillId="0" borderId="0" xfId="0" applyFont="1" applyAlignment="1">
      <alignment horizontal="justify" vertical="center" wrapText="1"/>
    </xf>
    <xf numFmtId="0" fontId="45" fillId="0" borderId="0" xfId="0" applyFont="1" applyAlignment="1">
      <alignment horizontal="left"/>
    </xf>
    <xf numFmtId="3" fontId="47" fillId="0" borderId="14" xfId="3" applyNumberFormat="1" applyFont="1" applyBorder="1" applyAlignment="1">
      <alignment horizontal="center" vertical="center"/>
    </xf>
    <xf numFmtId="2" fontId="47" fillId="0" borderId="65" xfId="3" applyNumberFormat="1" applyFont="1" applyBorder="1" applyAlignment="1">
      <alignment horizontal="center" vertical="center"/>
    </xf>
    <xf numFmtId="3" fontId="47" fillId="0" borderId="1" xfId="3" applyNumberFormat="1" applyFont="1" applyBorder="1" applyAlignment="1">
      <alignment horizontal="center" vertical="center"/>
    </xf>
    <xf numFmtId="2" fontId="47" fillId="0" borderId="35" xfId="3" applyNumberFormat="1" applyFont="1" applyBorder="1" applyAlignment="1">
      <alignment horizontal="center" vertical="center"/>
    </xf>
    <xf numFmtId="3" fontId="47" fillId="0" borderId="25" xfId="3" applyNumberFormat="1" applyFont="1" applyBorder="1" applyAlignment="1">
      <alignment horizontal="center" vertical="center"/>
    </xf>
    <xf numFmtId="2" fontId="47" fillId="0" borderId="60" xfId="3" applyNumberFormat="1" applyFont="1" applyBorder="1" applyAlignment="1">
      <alignment horizontal="center" vertical="center"/>
    </xf>
    <xf numFmtId="0" fontId="47" fillId="0" borderId="33" xfId="0" applyFont="1" applyBorder="1" applyAlignment="1">
      <alignment horizontal="center" vertical="center" wrapText="1"/>
    </xf>
    <xf numFmtId="0" fontId="47" fillId="0" borderId="52" xfId="0" applyFont="1" applyBorder="1" applyAlignment="1">
      <alignment horizontal="justify" vertical="center" wrapText="1"/>
    </xf>
    <xf numFmtId="43" fontId="47" fillId="0" borderId="52" xfId="2" applyFont="1" applyBorder="1" applyAlignment="1">
      <alignment horizontal="center" vertical="center" wrapText="1"/>
    </xf>
    <xf numFmtId="0" fontId="45" fillId="38" borderId="0" xfId="0" applyFont="1" applyFill="1"/>
    <xf numFmtId="40" fontId="47" fillId="0" borderId="13" xfId="0" applyNumberFormat="1" applyFont="1" applyBorder="1" applyAlignment="1">
      <alignment horizontal="center" vertical="center"/>
    </xf>
    <xf numFmtId="40" fontId="48" fillId="0" borderId="7" xfId="0" applyNumberFormat="1" applyFont="1" applyBorder="1" applyAlignment="1">
      <alignment horizontal="center" vertical="center"/>
    </xf>
    <xf numFmtId="9" fontId="47" fillId="0" borderId="1" xfId="1" applyFont="1" applyBorder="1" applyAlignment="1">
      <alignment horizontal="center" vertical="center"/>
    </xf>
    <xf numFmtId="43" fontId="45" fillId="0" borderId="0" xfId="0" applyNumberFormat="1" applyFont="1" applyAlignment="1">
      <alignment horizontal="center"/>
    </xf>
    <xf numFmtId="43" fontId="45" fillId="0" borderId="0" xfId="0" applyNumberFormat="1" applyFont="1"/>
    <xf numFmtId="10" fontId="47" fillId="0" borderId="13" xfId="0" applyNumberFormat="1" applyFont="1" applyBorder="1" applyAlignment="1">
      <alignment horizontal="center" vertical="center"/>
    </xf>
    <xf numFmtId="10" fontId="47" fillId="0" borderId="13" xfId="1" applyNumberFormat="1" applyFont="1" applyFill="1" applyBorder="1" applyAlignment="1" applyProtection="1">
      <alignment horizontal="center" vertical="center"/>
    </xf>
    <xf numFmtId="0" fontId="48" fillId="0" borderId="6" xfId="0" applyFont="1" applyBorder="1" applyAlignment="1">
      <alignment horizontal="center" vertical="center" wrapText="1"/>
    </xf>
    <xf numFmtId="164" fontId="48" fillId="0" borderId="13" xfId="0" applyNumberFormat="1" applyFont="1" applyBorder="1" applyAlignment="1">
      <alignment horizontal="center" vertical="center"/>
    </xf>
    <xf numFmtId="43" fontId="47" fillId="0" borderId="52" xfId="0" applyNumberFormat="1" applyFont="1" applyBorder="1" applyAlignment="1">
      <alignment vertical="center" wrapText="1"/>
    </xf>
    <xf numFmtId="0" fontId="45" fillId="0" borderId="31" xfId="0" applyFont="1" applyBorder="1" applyAlignment="1">
      <alignment horizontal="center" vertical="center" wrapText="1"/>
    </xf>
    <xf numFmtId="0" fontId="45" fillId="0" borderId="29" xfId="0" applyFont="1" applyBorder="1" applyAlignment="1">
      <alignment vertical="center" wrapText="1"/>
    </xf>
    <xf numFmtId="43" fontId="45" fillId="0" borderId="29" xfId="2" applyFont="1" applyBorder="1" applyAlignment="1">
      <alignment horizontal="center" vertical="center" wrapText="1"/>
    </xf>
    <xf numFmtId="10" fontId="45" fillId="0" borderId="33" xfId="0" applyNumberFormat="1" applyFont="1" applyBorder="1" applyAlignment="1">
      <alignment horizontal="center" vertical="center" wrapText="1"/>
    </xf>
    <xf numFmtId="10" fontId="45" fillId="0" borderId="31" xfId="0" applyNumberFormat="1" applyFont="1" applyBorder="1" applyAlignment="1">
      <alignment horizontal="center" vertical="center" wrapText="1"/>
    </xf>
    <xf numFmtId="10" fontId="45" fillId="0" borderId="31" xfId="0" applyNumberFormat="1" applyFont="1" applyBorder="1" applyAlignment="1">
      <alignment horizontal="center"/>
    </xf>
    <xf numFmtId="10" fontId="48" fillId="0" borderId="33" xfId="0" applyNumberFormat="1" applyFont="1" applyBorder="1" applyAlignment="1">
      <alignment horizontal="center" vertical="center" wrapText="1"/>
    </xf>
    <xf numFmtId="0" fontId="46" fillId="2" borderId="18" xfId="0" applyFont="1" applyFill="1" applyBorder="1" applyAlignment="1">
      <alignment horizontal="center" vertical="center" wrapText="1"/>
    </xf>
    <xf numFmtId="164" fontId="46" fillId="2" borderId="19" xfId="0" applyNumberFormat="1" applyFont="1" applyFill="1" applyBorder="1" applyAlignment="1">
      <alignment horizontal="center" vertical="center"/>
    </xf>
    <xf numFmtId="0" fontId="46" fillId="49" borderId="31" xfId="0" applyFont="1" applyFill="1" applyBorder="1" applyAlignment="1">
      <alignment horizontal="center" vertical="center" wrapText="1"/>
    </xf>
    <xf numFmtId="4" fontId="46" fillId="49" borderId="31" xfId="0" applyNumberFormat="1" applyFont="1" applyFill="1" applyBorder="1" applyAlignment="1">
      <alignment horizontal="center" vertical="center"/>
    </xf>
    <xf numFmtId="43" fontId="48" fillId="0" borderId="31" xfId="2" applyFont="1" applyBorder="1" applyAlignment="1">
      <alignment horizontal="center" vertical="center" wrapText="1"/>
    </xf>
    <xf numFmtId="43" fontId="45" fillId="0" borderId="31" xfId="2" applyFont="1" applyBorder="1" applyAlignment="1">
      <alignment horizontal="center" vertical="center" wrapText="1"/>
    </xf>
    <xf numFmtId="10" fontId="45" fillId="0" borderId="61" xfId="1" applyNumberFormat="1" applyFont="1" applyBorder="1" applyAlignment="1">
      <alignment horizontal="center" vertical="center"/>
    </xf>
    <xf numFmtId="0" fontId="47" fillId="0" borderId="24" xfId="0" applyFont="1" applyBorder="1" applyAlignment="1">
      <alignment horizontal="center" vertical="center"/>
    </xf>
    <xf numFmtId="10" fontId="47" fillId="0" borderId="26" xfId="1" applyNumberFormat="1" applyFont="1" applyBorder="1" applyAlignment="1">
      <alignment horizontal="center" vertical="center"/>
    </xf>
    <xf numFmtId="0" fontId="47" fillId="0" borderId="25" xfId="0" applyFont="1" applyBorder="1" applyAlignment="1">
      <alignment horizontal="center" vertical="center"/>
    </xf>
    <xf numFmtId="0" fontId="50" fillId="47" borderId="27" xfId="0" applyFont="1" applyFill="1" applyBorder="1" applyAlignment="1">
      <alignment horizontal="center" vertical="center"/>
    </xf>
    <xf numFmtId="0" fontId="50" fillId="47" borderId="28" xfId="0" applyFont="1" applyFill="1" applyBorder="1" applyAlignment="1">
      <alignment horizontal="center" vertical="center"/>
    </xf>
    <xf numFmtId="0" fontId="50" fillId="47" borderId="29" xfId="0" applyFont="1" applyFill="1" applyBorder="1" applyAlignment="1">
      <alignment horizontal="center" vertical="center"/>
    </xf>
    <xf numFmtId="0" fontId="48" fillId="47" borderId="27" xfId="0" applyFont="1" applyFill="1" applyBorder="1" applyAlignment="1">
      <alignment horizontal="center" vertical="center"/>
    </xf>
    <xf numFmtId="0" fontId="48" fillId="47" borderId="28" xfId="0" applyFont="1" applyFill="1" applyBorder="1" applyAlignment="1">
      <alignment horizontal="center" vertical="center"/>
    </xf>
    <xf numFmtId="0" fontId="48" fillId="47" borderId="29" xfId="0" applyFont="1" applyFill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6" fillId="2" borderId="11" xfId="0" applyFont="1" applyFill="1" applyBorder="1" applyAlignment="1">
      <alignment horizontal="center" vertical="center"/>
    </xf>
    <xf numFmtId="0" fontId="45" fillId="50" borderId="39" xfId="0" applyFont="1" applyFill="1" applyBorder="1" applyAlignment="1">
      <alignment horizontal="center" vertical="center" wrapText="1"/>
    </xf>
    <xf numFmtId="0" fontId="45" fillId="50" borderId="37" xfId="0" applyFont="1" applyFill="1" applyBorder="1" applyAlignment="1">
      <alignment horizontal="center" vertical="center" wrapText="1"/>
    </xf>
    <xf numFmtId="0" fontId="45" fillId="50" borderId="40" xfId="0" applyFont="1" applyFill="1" applyBorder="1" applyAlignment="1">
      <alignment horizontal="center" vertical="center" wrapText="1"/>
    </xf>
    <xf numFmtId="0" fontId="45" fillId="50" borderId="51" xfId="0" applyFont="1" applyFill="1" applyBorder="1" applyAlignment="1">
      <alignment horizontal="center" vertical="center" wrapText="1"/>
    </xf>
    <xf numFmtId="0" fontId="45" fillId="50" borderId="38" xfId="0" applyFont="1" applyFill="1" applyBorder="1" applyAlignment="1">
      <alignment horizontal="center" vertical="center" wrapText="1"/>
    </xf>
    <xf numFmtId="0" fontId="45" fillId="50" borderId="52" xfId="0" applyFont="1" applyFill="1" applyBorder="1" applyAlignment="1">
      <alignment horizontal="center" vertical="center" wrapText="1"/>
    </xf>
    <xf numFmtId="0" fontId="45" fillId="2" borderId="27" xfId="0" applyFont="1" applyFill="1" applyBorder="1" applyAlignment="1">
      <alignment horizontal="center" vertical="center" wrapText="1"/>
    </xf>
    <xf numFmtId="0" fontId="45" fillId="2" borderId="28" xfId="0" applyFont="1" applyFill="1" applyBorder="1" applyAlignment="1">
      <alignment horizontal="center" vertical="center" wrapText="1"/>
    </xf>
    <xf numFmtId="0" fontId="45" fillId="2" borderId="29" xfId="0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center" wrapText="1"/>
    </xf>
    <xf numFmtId="0" fontId="46" fillId="2" borderId="12" xfId="0" applyFont="1" applyFill="1" applyBorder="1" applyAlignment="1">
      <alignment horizontal="center" vertical="center" wrapText="1"/>
    </xf>
    <xf numFmtId="0" fontId="46" fillId="2" borderId="3" xfId="0" applyFont="1" applyFill="1" applyBorder="1" applyAlignment="1">
      <alignment horizontal="center" vertical="center" wrapText="1"/>
    </xf>
    <xf numFmtId="0" fontId="50" fillId="48" borderId="27" xfId="0" applyFont="1" applyFill="1" applyBorder="1" applyAlignment="1">
      <alignment horizontal="center" vertical="center"/>
    </xf>
    <xf numFmtId="0" fontId="50" fillId="48" borderId="28" xfId="0" applyFont="1" applyFill="1" applyBorder="1" applyAlignment="1">
      <alignment horizontal="center" vertical="center"/>
    </xf>
    <xf numFmtId="0" fontId="50" fillId="48" borderId="29" xfId="0" applyFont="1" applyFill="1" applyBorder="1" applyAlignment="1">
      <alignment horizontal="center" vertical="center"/>
    </xf>
    <xf numFmtId="0" fontId="46" fillId="2" borderId="27" xfId="0" applyFont="1" applyFill="1" applyBorder="1" applyAlignment="1">
      <alignment horizontal="center" vertical="center" wrapText="1"/>
    </xf>
    <xf numFmtId="0" fontId="46" fillId="2" borderId="28" xfId="0" applyFont="1" applyFill="1" applyBorder="1" applyAlignment="1">
      <alignment horizontal="center" vertical="center" wrapText="1"/>
    </xf>
    <xf numFmtId="0" fontId="46" fillId="2" borderId="29" xfId="0" applyFont="1" applyFill="1" applyBorder="1" applyAlignment="1">
      <alignment horizontal="center" vertical="center" wrapText="1"/>
    </xf>
    <xf numFmtId="0" fontId="46" fillId="2" borderId="10" xfId="0" applyFont="1" applyFill="1" applyBorder="1" applyAlignment="1">
      <alignment horizontal="center" vertical="center" wrapText="1"/>
    </xf>
    <xf numFmtId="0" fontId="48" fillId="2" borderId="27" xfId="0" applyFont="1" applyFill="1" applyBorder="1" applyAlignment="1">
      <alignment horizontal="center" vertical="center" wrapText="1"/>
    </xf>
    <xf numFmtId="0" fontId="48" fillId="2" borderId="28" xfId="0" applyFont="1" applyFill="1" applyBorder="1" applyAlignment="1">
      <alignment horizontal="center" vertical="center" wrapText="1"/>
    </xf>
    <xf numFmtId="0" fontId="48" fillId="2" borderId="29" xfId="0" applyFont="1" applyFill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43" fontId="54" fillId="0" borderId="37" xfId="54" applyNumberFormat="1" applyFont="1" applyBorder="1" applyAlignment="1">
      <alignment horizontal="left" vertical="center"/>
    </xf>
    <xf numFmtId="0" fontId="48" fillId="3" borderId="27" xfId="0" applyFont="1" applyFill="1" applyBorder="1" applyAlignment="1">
      <alignment horizontal="center" vertical="center"/>
    </xf>
    <xf numFmtId="0" fontId="48" fillId="3" borderId="28" xfId="0" applyFont="1" applyFill="1" applyBorder="1" applyAlignment="1">
      <alignment horizontal="center" vertical="center"/>
    </xf>
    <xf numFmtId="0" fontId="48" fillId="3" borderId="29" xfId="0" applyFont="1" applyFill="1" applyBorder="1" applyAlignment="1">
      <alignment horizontal="center" vertical="center"/>
    </xf>
    <xf numFmtId="0" fontId="48" fillId="2" borderId="18" xfId="0" applyFont="1" applyFill="1" applyBorder="1" applyAlignment="1">
      <alignment horizontal="center" vertical="center" wrapText="1"/>
    </xf>
    <xf numFmtId="0" fontId="48" fillId="2" borderId="20" xfId="0" applyFont="1" applyFill="1" applyBorder="1" applyAlignment="1">
      <alignment horizontal="center" vertical="center" wrapText="1"/>
    </xf>
    <xf numFmtId="0" fontId="46" fillId="2" borderId="27" xfId="0" applyFont="1" applyFill="1" applyBorder="1" applyAlignment="1">
      <alignment horizontal="center" vertical="center"/>
    </xf>
    <xf numFmtId="0" fontId="46" fillId="2" borderId="28" xfId="0" applyFont="1" applyFill="1" applyBorder="1" applyAlignment="1">
      <alignment horizontal="center" vertical="center"/>
    </xf>
    <xf numFmtId="0" fontId="46" fillId="2" borderId="29" xfId="0" applyFont="1" applyFill="1" applyBorder="1" applyAlignment="1">
      <alignment horizontal="center" vertical="center"/>
    </xf>
    <xf numFmtId="0" fontId="50" fillId="47" borderId="10" xfId="0" applyFont="1" applyFill="1" applyBorder="1" applyAlignment="1">
      <alignment horizontal="center" vertical="center"/>
    </xf>
    <xf numFmtId="0" fontId="50" fillId="47" borderId="15" xfId="0" applyFont="1" applyFill="1" applyBorder="1" applyAlignment="1">
      <alignment horizontal="center" vertical="center"/>
    </xf>
    <xf numFmtId="0" fontId="50" fillId="47" borderId="11" xfId="0" applyFont="1" applyFill="1" applyBorder="1" applyAlignment="1">
      <alignment horizontal="center" vertical="center"/>
    </xf>
    <xf numFmtId="0" fontId="46" fillId="2" borderId="18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  <xf numFmtId="0" fontId="46" fillId="2" borderId="20" xfId="0" applyFont="1" applyFill="1" applyBorder="1" applyAlignment="1">
      <alignment horizontal="center" vertical="center"/>
    </xf>
    <xf numFmtId="43" fontId="54" fillId="0" borderId="0" xfId="54" applyNumberFormat="1" applyFont="1" applyAlignment="1">
      <alignment horizontal="center" vertical="center"/>
    </xf>
    <xf numFmtId="43" fontId="2" fillId="0" borderId="0" xfId="2" applyFont="1" applyAlignment="1">
      <alignment horizontal="center" vertical="center"/>
    </xf>
    <xf numFmtId="0" fontId="46" fillId="2" borderId="15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0" fontId="46" fillId="2" borderId="16" xfId="0" applyFont="1" applyFill="1" applyBorder="1" applyAlignment="1">
      <alignment horizontal="center" vertical="center"/>
    </xf>
    <xf numFmtId="0" fontId="46" fillId="2" borderId="78" xfId="0" applyFont="1" applyFill="1" applyBorder="1" applyAlignment="1">
      <alignment horizontal="center" vertical="center"/>
    </xf>
    <xf numFmtId="0" fontId="46" fillId="2" borderId="17" xfId="0" applyFont="1" applyFill="1" applyBorder="1" applyAlignment="1">
      <alignment horizontal="center" vertical="center"/>
    </xf>
    <xf numFmtId="0" fontId="46" fillId="2" borderId="32" xfId="0" applyFont="1" applyFill="1" applyBorder="1" applyAlignment="1">
      <alignment horizontal="center" vertical="center" wrapText="1"/>
    </xf>
    <xf numFmtId="0" fontId="46" fillId="2" borderId="33" xfId="0" applyFont="1" applyFill="1" applyBorder="1" applyAlignment="1">
      <alignment horizontal="center" vertical="center" wrapText="1"/>
    </xf>
    <xf numFmtId="0" fontId="49" fillId="47" borderId="39" xfId="0" applyFont="1" applyFill="1" applyBorder="1" applyAlignment="1">
      <alignment horizontal="center"/>
    </xf>
    <xf numFmtId="0" fontId="49" fillId="47" borderId="37" xfId="0" applyFont="1" applyFill="1" applyBorder="1" applyAlignment="1">
      <alignment horizontal="center"/>
    </xf>
    <xf numFmtId="0" fontId="49" fillId="47" borderId="40" xfId="0" applyFont="1" applyFill="1" applyBorder="1" applyAlignment="1">
      <alignment horizontal="center"/>
    </xf>
    <xf numFmtId="0" fontId="46" fillId="2" borderId="2" xfId="0" applyFont="1" applyFill="1" applyBorder="1" applyAlignment="1">
      <alignment horizontal="center" vertical="center"/>
    </xf>
    <xf numFmtId="0" fontId="46" fillId="2" borderId="12" xfId="0" applyFont="1" applyFill="1" applyBorder="1" applyAlignment="1">
      <alignment horizontal="center" vertical="center"/>
    </xf>
    <xf numFmtId="0" fontId="46" fillId="2" borderId="4" xfId="0" applyFont="1" applyFill="1" applyBorder="1" applyAlignment="1">
      <alignment horizontal="center" vertical="center"/>
    </xf>
    <xf numFmtId="0" fontId="46" fillId="2" borderId="1" xfId="0" applyFont="1" applyFill="1" applyBorder="1" applyAlignment="1">
      <alignment horizontal="center" vertical="center"/>
    </xf>
    <xf numFmtId="0" fontId="46" fillId="2" borderId="5" xfId="0" applyFont="1" applyFill="1" applyBorder="1" applyAlignment="1">
      <alignment horizontal="center" vertical="center"/>
    </xf>
    <xf numFmtId="0" fontId="49" fillId="47" borderId="80" xfId="0" applyFont="1" applyFill="1" applyBorder="1" applyAlignment="1">
      <alignment horizontal="center" wrapText="1"/>
    </xf>
    <xf numFmtId="0" fontId="49" fillId="47" borderId="62" xfId="0" applyFont="1" applyFill="1" applyBorder="1" applyAlignment="1">
      <alignment horizontal="center" wrapText="1"/>
    </xf>
    <xf numFmtId="0" fontId="49" fillId="47" borderId="81" xfId="0" applyFont="1" applyFill="1" applyBorder="1" applyAlignment="1">
      <alignment horizontal="center" wrapText="1"/>
    </xf>
    <xf numFmtId="0" fontId="49" fillId="47" borderId="51" xfId="39" applyFont="1" applyFill="1" applyBorder="1" applyAlignment="1">
      <alignment horizontal="center" vertical="center" wrapText="1"/>
    </xf>
    <xf numFmtId="0" fontId="49" fillId="47" borderId="38" xfId="39" applyFont="1" applyFill="1" applyBorder="1" applyAlignment="1">
      <alignment horizontal="center" vertical="center" wrapText="1"/>
    </xf>
    <xf numFmtId="0" fontId="49" fillId="47" borderId="52" xfId="39" applyFont="1" applyFill="1" applyBorder="1" applyAlignment="1">
      <alignment horizontal="center" vertical="center" wrapText="1"/>
    </xf>
    <xf numFmtId="0" fontId="46" fillId="46" borderId="35" xfId="40" applyFont="1" applyFill="1" applyBorder="1" applyAlignment="1">
      <alignment horizontal="center" vertical="center" wrapText="1"/>
    </xf>
    <xf numFmtId="0" fontId="46" fillId="46" borderId="61" xfId="40" applyFont="1" applyFill="1" applyBorder="1" applyAlignment="1">
      <alignment horizontal="center" vertical="center" wrapText="1"/>
    </xf>
    <xf numFmtId="0" fontId="46" fillId="46" borderId="35" xfId="41" applyFont="1" applyFill="1" applyBorder="1" applyAlignment="1">
      <alignment horizontal="center" vertical="center" wrapText="1"/>
    </xf>
    <xf numFmtId="0" fontId="46" fillId="46" borderId="61" xfId="41" applyFont="1" applyFill="1" applyBorder="1" applyAlignment="1">
      <alignment horizontal="center" vertical="center" wrapText="1"/>
    </xf>
    <xf numFmtId="0" fontId="46" fillId="46" borderId="60" xfId="41" applyFont="1" applyFill="1" applyBorder="1" applyAlignment="1">
      <alignment horizontal="center" vertical="center" wrapText="1"/>
    </xf>
    <xf numFmtId="0" fontId="46" fillId="46" borderId="63" xfId="41" applyFont="1" applyFill="1" applyBorder="1" applyAlignment="1">
      <alignment horizontal="center" vertical="center" wrapText="1"/>
    </xf>
    <xf numFmtId="0" fontId="46" fillId="46" borderId="64" xfId="41" applyFont="1" applyFill="1" applyBorder="1" applyAlignment="1">
      <alignment horizontal="center" vertical="center" wrapText="1"/>
    </xf>
    <xf numFmtId="0" fontId="48" fillId="0" borderId="35" xfId="0" applyFont="1" applyBorder="1" applyAlignment="1">
      <alignment horizontal="center" vertical="center" wrapText="1"/>
    </xf>
    <xf numFmtId="0" fontId="48" fillId="0" borderId="61" xfId="0" applyFont="1" applyBorder="1" applyAlignment="1">
      <alignment horizontal="center" vertical="center" wrapText="1"/>
    </xf>
    <xf numFmtId="0" fontId="44" fillId="0" borderId="65" xfId="48" applyFont="1" applyBorder="1" applyAlignment="1">
      <alignment horizontal="center"/>
    </xf>
    <xf numFmtId="0" fontId="44" fillId="0" borderId="77" xfId="48" applyFont="1" applyBorder="1" applyAlignment="1">
      <alignment horizontal="center"/>
    </xf>
    <xf numFmtId="0" fontId="46" fillId="46" borderId="62" xfId="40" applyFont="1" applyFill="1" applyBorder="1" applyAlignment="1">
      <alignment horizontal="center" vertical="center" wrapText="1"/>
    </xf>
    <xf numFmtId="0" fontId="46" fillId="2" borderId="37" xfId="0" applyFont="1" applyFill="1" applyBorder="1" applyAlignment="1">
      <alignment horizontal="center" vertical="center" wrapText="1"/>
    </xf>
    <xf numFmtId="0" fontId="46" fillId="2" borderId="38" xfId="0" applyFont="1" applyFill="1" applyBorder="1" applyAlignment="1">
      <alignment horizontal="center" vertical="center" wrapText="1"/>
    </xf>
    <xf numFmtId="0" fontId="45" fillId="0" borderId="15" xfId="0" applyFont="1" applyBorder="1" applyAlignment="1">
      <alignment horizontal="justify" vertical="center" wrapText="1"/>
    </xf>
    <xf numFmtId="0" fontId="45" fillId="0" borderId="11" xfId="0" applyFont="1" applyBorder="1" applyAlignment="1">
      <alignment horizontal="justify" vertical="center" wrapText="1"/>
    </xf>
    <xf numFmtId="0" fontId="46" fillId="2" borderId="53" xfId="0" applyFont="1" applyFill="1" applyBorder="1" applyAlignment="1">
      <alignment horizontal="center" vertical="center"/>
    </xf>
    <xf numFmtId="0" fontId="46" fillId="2" borderId="54" xfId="0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48" fillId="2" borderId="53" xfId="0" applyFont="1" applyFill="1" applyBorder="1" applyAlignment="1">
      <alignment horizontal="center" vertical="center" wrapText="1"/>
    </xf>
    <xf numFmtId="0" fontId="48" fillId="2" borderId="54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justify" vertical="center" wrapText="1"/>
    </xf>
    <xf numFmtId="0" fontId="56" fillId="0" borderId="0" xfId="0" applyFont="1" applyAlignment="1">
      <alignment horizontal="center"/>
    </xf>
    <xf numFmtId="0" fontId="57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171" fontId="46" fillId="0" borderId="0" xfId="0" applyNumberFormat="1" applyFont="1" applyAlignment="1">
      <alignment horizontal="center"/>
    </xf>
    <xf numFmtId="171" fontId="45" fillId="0" borderId="0" xfId="0" applyNumberFormat="1" applyFont="1" applyAlignment="1">
      <alignment horizontal="right"/>
    </xf>
    <xf numFmtId="0" fontId="46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horizontal="justify" vertical="top" wrapText="1"/>
    </xf>
    <xf numFmtId="171" fontId="45" fillId="0" borderId="0" xfId="0" applyNumberFormat="1" applyFont="1"/>
    <xf numFmtId="0" fontId="45" fillId="0" borderId="0" xfId="0" applyFont="1" applyAlignment="1">
      <alignment horizontal="left"/>
    </xf>
    <xf numFmtId="171" fontId="56" fillId="0" borderId="0" xfId="0" applyNumberFormat="1" applyFont="1" applyAlignment="1">
      <alignment horizontal="center"/>
    </xf>
    <xf numFmtId="0" fontId="59" fillId="0" borderId="0" xfId="0" applyFont="1" applyAlignment="1">
      <alignment horizontal="left"/>
    </xf>
    <xf numFmtId="171" fontId="59" fillId="0" borderId="0" xfId="0" applyNumberFormat="1" applyFont="1"/>
    <xf numFmtId="0" fontId="50" fillId="47" borderId="0" xfId="0" applyFont="1" applyFill="1" applyAlignment="1">
      <alignment horizontal="center"/>
    </xf>
    <xf numFmtId="0" fontId="46" fillId="0" borderId="27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/>
    </xf>
    <xf numFmtId="0" fontId="46" fillId="0" borderId="16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0" fontId="46" fillId="39" borderId="0" xfId="0" applyFont="1" applyFill="1" applyAlignment="1">
      <alignment horizontal="center" vertical="center"/>
    </xf>
    <xf numFmtId="0" fontId="50" fillId="47" borderId="80" xfId="0" applyFont="1" applyFill="1" applyBorder="1" applyAlignment="1">
      <alignment horizontal="center"/>
    </xf>
    <xf numFmtId="0" fontId="50" fillId="47" borderId="62" xfId="0" applyFont="1" applyFill="1" applyBorder="1" applyAlignment="1">
      <alignment horizontal="center"/>
    </xf>
    <xf numFmtId="0" fontId="46" fillId="39" borderId="0" xfId="0" applyFont="1" applyFill="1" applyAlignment="1">
      <alignment horizontal="center" vertical="center" wrapText="1"/>
    </xf>
    <xf numFmtId="0" fontId="45" fillId="0" borderId="13" xfId="0" applyFont="1" applyBorder="1" applyAlignment="1">
      <alignment horizontal="justify" vertical="center" wrapText="1"/>
    </xf>
    <xf numFmtId="0" fontId="45" fillId="0" borderId="7" xfId="0" applyFont="1" applyBorder="1" applyAlignment="1">
      <alignment horizontal="justify" vertical="center" wrapText="1"/>
    </xf>
    <xf numFmtId="0" fontId="50" fillId="47" borderId="39" xfId="0" applyFont="1" applyFill="1" applyBorder="1" applyAlignment="1">
      <alignment horizontal="center" vertical="center"/>
    </xf>
    <xf numFmtId="0" fontId="50" fillId="47" borderId="37" xfId="0" applyFont="1" applyFill="1" applyBorder="1" applyAlignment="1">
      <alignment horizontal="center" vertical="center"/>
    </xf>
    <xf numFmtId="0" fontId="50" fillId="47" borderId="40" xfId="0" applyFont="1" applyFill="1" applyBorder="1" applyAlignment="1">
      <alignment horizontal="center" vertical="center"/>
    </xf>
    <xf numFmtId="0" fontId="45" fillId="0" borderId="12" xfId="0" applyFont="1" applyBorder="1" applyAlignment="1">
      <alignment horizontal="justify" vertical="center" wrapText="1"/>
    </xf>
    <xf numFmtId="0" fontId="45" fillId="0" borderId="3" xfId="0" applyFont="1" applyBorder="1" applyAlignment="1">
      <alignment horizontal="justify" vertical="center" wrapText="1"/>
    </xf>
    <xf numFmtId="0" fontId="45" fillId="0" borderId="1" xfId="0" applyFont="1" applyBorder="1" applyAlignment="1">
      <alignment horizontal="justify" vertical="center" wrapText="1"/>
    </xf>
    <xf numFmtId="0" fontId="45" fillId="0" borderId="5" xfId="0" applyFont="1" applyBorder="1" applyAlignment="1">
      <alignment horizontal="justify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6" fillId="0" borderId="29" xfId="0" applyFont="1" applyBorder="1" applyAlignment="1">
      <alignment horizontal="left" vertical="center" wrapText="1"/>
    </xf>
    <xf numFmtId="10" fontId="0" fillId="0" borderId="0" xfId="1" applyNumberFormat="1" applyFont="1" applyAlignment="1">
      <alignment horizontal="center" vertical="center"/>
    </xf>
    <xf numFmtId="0" fontId="24" fillId="0" borderId="0" xfId="53" applyFont="1" applyAlignment="1">
      <alignment horizontal="left" vertical="top" wrapText="1"/>
    </xf>
    <xf numFmtId="0" fontId="4" fillId="0" borderId="0" xfId="53"/>
    <xf numFmtId="0" fontId="25" fillId="0" borderId="55" xfId="53" applyFont="1" applyBorder="1" applyAlignment="1">
      <alignment horizontal="left" vertical="top" wrapText="1"/>
    </xf>
    <xf numFmtId="0" fontId="25" fillId="0" borderId="57" xfId="53" applyFont="1" applyBorder="1" applyAlignment="1">
      <alignment horizontal="left" vertical="top" wrapText="1"/>
    </xf>
    <xf numFmtId="0" fontId="25" fillId="0" borderId="58" xfId="53" applyFont="1" applyBorder="1" applyAlignment="1">
      <alignment horizontal="left" vertical="top" wrapText="1"/>
    </xf>
    <xf numFmtId="0" fontId="26" fillId="41" borderId="55" xfId="53" applyFont="1" applyFill="1" applyBorder="1" applyAlignment="1">
      <alignment horizontal="left" vertical="top" wrapText="1"/>
    </xf>
    <xf numFmtId="0" fontId="26" fillId="41" borderId="57" xfId="53" applyFont="1" applyFill="1" applyBorder="1" applyAlignment="1">
      <alignment horizontal="left" vertical="top" wrapText="1"/>
    </xf>
    <xf numFmtId="0" fontId="26" fillId="41" borderId="58" xfId="53" applyFont="1" applyFill="1" applyBorder="1" applyAlignment="1">
      <alignment horizontal="left" vertical="top" wrapText="1"/>
    </xf>
    <xf numFmtId="0" fontId="27" fillId="0" borderId="50" xfId="53" applyFont="1" applyBorder="1" applyAlignment="1">
      <alignment horizontal="left" vertical="top" wrapText="1"/>
    </xf>
    <xf numFmtId="0" fontId="27" fillId="0" borderId="0" xfId="53" applyFont="1" applyAlignment="1">
      <alignment horizontal="left" vertical="top" wrapText="1"/>
    </xf>
    <xf numFmtId="3" fontId="27" fillId="0" borderId="50" xfId="53" applyNumberFormat="1" applyFont="1" applyBorder="1" applyAlignment="1">
      <alignment horizontal="right" vertical="top" wrapText="1"/>
    </xf>
    <xf numFmtId="3" fontId="27" fillId="0" borderId="59" xfId="53" applyNumberFormat="1" applyFont="1" applyBorder="1" applyAlignment="1">
      <alignment horizontal="right" vertical="top" wrapText="1"/>
    </xf>
    <xf numFmtId="0" fontId="27" fillId="42" borderId="50" xfId="53" applyFont="1" applyFill="1" applyBorder="1" applyAlignment="1">
      <alignment horizontal="left" vertical="top" wrapText="1"/>
    </xf>
    <xf numFmtId="0" fontId="27" fillId="42" borderId="0" xfId="53" applyFont="1" applyFill="1" applyAlignment="1">
      <alignment horizontal="left" vertical="top" wrapText="1"/>
    </xf>
    <xf numFmtId="3" fontId="27" fillId="42" borderId="50" xfId="53" applyNumberFormat="1" applyFont="1" applyFill="1" applyBorder="1" applyAlignment="1">
      <alignment horizontal="right" vertical="top" wrapText="1"/>
    </xf>
    <xf numFmtId="3" fontId="27" fillId="42" borderId="59" xfId="53" applyNumberFormat="1" applyFont="1" applyFill="1" applyBorder="1" applyAlignment="1">
      <alignment horizontal="right" vertical="top" wrapText="1"/>
    </xf>
    <xf numFmtId="0" fontId="28" fillId="42" borderId="50" xfId="53" applyFont="1" applyFill="1" applyBorder="1" applyAlignment="1">
      <alignment horizontal="left" vertical="top" wrapText="1"/>
    </xf>
    <xf numFmtId="0" fontId="28" fillId="42" borderId="0" xfId="53" applyFont="1" applyFill="1" applyAlignment="1">
      <alignment horizontal="left" vertical="top" wrapText="1"/>
    </xf>
    <xf numFmtId="3" fontId="28" fillId="42" borderId="50" xfId="53" applyNumberFormat="1" applyFont="1" applyFill="1" applyBorder="1" applyAlignment="1">
      <alignment horizontal="right" vertical="top" wrapText="1"/>
    </xf>
    <xf numFmtId="3" fontId="28" fillId="42" borderId="59" xfId="53" applyNumberFormat="1" applyFont="1" applyFill="1" applyBorder="1" applyAlignment="1">
      <alignment horizontal="right" vertical="top" wrapText="1"/>
    </xf>
    <xf numFmtId="0" fontId="28" fillId="0" borderId="50" xfId="53" applyFont="1" applyBorder="1" applyAlignment="1">
      <alignment horizontal="left" vertical="top" wrapText="1"/>
    </xf>
    <xf numFmtId="0" fontId="28" fillId="0" borderId="0" xfId="53" applyFont="1" applyAlignment="1">
      <alignment horizontal="left" vertical="top" wrapText="1"/>
    </xf>
    <xf numFmtId="3" fontId="28" fillId="0" borderId="50" xfId="53" applyNumberFormat="1" applyFont="1" applyBorder="1" applyAlignment="1">
      <alignment horizontal="right" vertical="top" wrapText="1"/>
    </xf>
    <xf numFmtId="3" fontId="28" fillId="0" borderId="59" xfId="53" applyNumberFormat="1" applyFont="1" applyBorder="1" applyAlignment="1">
      <alignment horizontal="right" vertical="top" wrapText="1"/>
    </xf>
    <xf numFmtId="0" fontId="27" fillId="43" borderId="56" xfId="53" applyFont="1" applyFill="1" applyBorder="1" applyAlignment="1">
      <alignment horizontal="left" vertical="top" wrapText="1"/>
    </xf>
    <xf numFmtId="0" fontId="50" fillId="47" borderId="27" xfId="0" applyFont="1" applyFill="1" applyBorder="1" applyAlignment="1">
      <alignment horizontal="center"/>
    </xf>
    <xf numFmtId="0" fontId="50" fillId="47" borderId="28" xfId="0" applyFont="1" applyFill="1" applyBorder="1" applyAlignment="1">
      <alignment horizontal="center"/>
    </xf>
    <xf numFmtId="0" fontId="50" fillId="47" borderId="29" xfId="0" applyFont="1" applyFill="1" applyBorder="1" applyAlignment="1">
      <alignment horizontal="center"/>
    </xf>
    <xf numFmtId="0" fontId="37" fillId="44" borderId="67" xfId="0" applyFont="1" applyFill="1" applyBorder="1" applyAlignment="1">
      <alignment horizontal="right" wrapText="1" readingOrder="1"/>
    </xf>
    <xf numFmtId="0" fontId="37" fillId="44" borderId="68" xfId="0" applyFont="1" applyFill="1" applyBorder="1" applyAlignment="1">
      <alignment horizontal="right" wrapText="1" readingOrder="1"/>
    </xf>
    <xf numFmtId="0" fontId="37" fillId="44" borderId="69" xfId="0" applyFont="1" applyFill="1" applyBorder="1" applyAlignment="1">
      <alignment horizontal="right" wrapText="1" readingOrder="1"/>
    </xf>
    <xf numFmtId="0" fontId="37" fillId="45" borderId="73" xfId="0" applyFont="1" applyFill="1" applyBorder="1" applyAlignment="1">
      <alignment horizontal="center" vertical="center" wrapText="1" readingOrder="1"/>
    </xf>
    <xf numFmtId="0" fontId="37" fillId="45" borderId="74" xfId="0" applyFont="1" applyFill="1" applyBorder="1" applyAlignment="1">
      <alignment horizontal="center" vertical="center" wrapText="1" readingOrder="1"/>
    </xf>
    <xf numFmtId="0" fontId="60" fillId="44" borderId="67" xfId="0" applyFont="1" applyFill="1" applyBorder="1" applyAlignment="1">
      <alignment horizontal="center" wrapText="1" readingOrder="1"/>
    </xf>
    <xf numFmtId="0" fontId="60" fillId="44" borderId="68" xfId="0" applyFont="1" applyFill="1" applyBorder="1" applyAlignment="1">
      <alignment horizontal="center" wrapText="1" readingOrder="1"/>
    </xf>
    <xf numFmtId="0" fontId="60" fillId="44" borderId="69" xfId="0" applyFont="1" applyFill="1" applyBorder="1" applyAlignment="1">
      <alignment horizontal="center" wrapText="1" readingOrder="1"/>
    </xf>
    <xf numFmtId="0" fontId="40" fillId="44" borderId="67" xfId="0" applyFont="1" applyFill="1" applyBorder="1" applyAlignment="1">
      <alignment horizontal="right" wrapText="1" readingOrder="1"/>
    </xf>
    <xf numFmtId="0" fontId="40" fillId="44" borderId="68" xfId="0" applyFont="1" applyFill="1" applyBorder="1" applyAlignment="1">
      <alignment horizontal="right" wrapText="1" readingOrder="1"/>
    </xf>
    <xf numFmtId="0" fontId="40" fillId="44" borderId="69" xfId="0" applyFont="1" applyFill="1" applyBorder="1" applyAlignment="1">
      <alignment horizontal="right" wrapText="1" readingOrder="1"/>
    </xf>
    <xf numFmtId="0" fontId="39" fillId="44" borderId="67" xfId="0" applyFont="1" applyFill="1" applyBorder="1" applyAlignment="1">
      <alignment horizontal="center" wrapText="1" readingOrder="1"/>
    </xf>
    <xf numFmtId="0" fontId="39" fillId="44" borderId="68" xfId="0" applyFont="1" applyFill="1" applyBorder="1" applyAlignment="1">
      <alignment horizontal="center" wrapText="1" readingOrder="1"/>
    </xf>
    <xf numFmtId="0" fontId="39" fillId="44" borderId="69" xfId="0" applyFont="1" applyFill="1" applyBorder="1" applyAlignment="1">
      <alignment horizontal="center" wrapText="1" readingOrder="1"/>
    </xf>
    <xf numFmtId="0" fontId="37" fillId="44" borderId="70" xfId="0" applyFont="1" applyFill="1" applyBorder="1" applyAlignment="1">
      <alignment horizontal="center" vertical="center" wrapText="1" readingOrder="1"/>
    </xf>
    <xf numFmtId="0" fontId="37" fillId="44" borderId="71" xfId="0" applyFont="1" applyFill="1" applyBorder="1" applyAlignment="1">
      <alignment horizontal="center" vertical="center" wrapText="1" readingOrder="1"/>
    </xf>
    <xf numFmtId="0" fontId="37" fillId="44" borderId="72" xfId="0" applyFont="1" applyFill="1" applyBorder="1" applyAlignment="1">
      <alignment horizontal="center" vertical="center" wrapText="1" readingOrder="1"/>
    </xf>
    <xf numFmtId="0" fontId="37" fillId="44" borderId="67" xfId="0" applyFont="1" applyFill="1" applyBorder="1" applyAlignment="1">
      <alignment horizontal="center" wrapText="1" readingOrder="1"/>
    </xf>
    <xf numFmtId="0" fontId="37" fillId="44" borderId="69" xfId="0" applyFont="1" applyFill="1" applyBorder="1" applyAlignment="1">
      <alignment horizontal="center" wrapText="1" readingOrder="1"/>
    </xf>
    <xf numFmtId="0" fontId="37" fillId="44" borderId="67" xfId="0" applyFont="1" applyFill="1" applyBorder="1" applyAlignment="1">
      <alignment horizontal="center" vertical="center" wrapText="1" readingOrder="1"/>
    </xf>
    <xf numFmtId="0" fontId="37" fillId="44" borderId="69" xfId="0" applyFont="1" applyFill="1" applyBorder="1" applyAlignment="1">
      <alignment horizontal="center" vertical="center" wrapText="1" readingOrder="1"/>
    </xf>
    <xf numFmtId="0" fontId="40" fillId="44" borderId="70" xfId="0" applyFont="1" applyFill="1" applyBorder="1" applyAlignment="1">
      <alignment horizontal="center" vertical="center" wrapText="1" readingOrder="1"/>
    </xf>
    <xf numFmtId="0" fontId="40" fillId="44" borderId="71" xfId="0" applyFont="1" applyFill="1" applyBorder="1" applyAlignment="1">
      <alignment horizontal="center" vertical="center" wrapText="1" readingOrder="1"/>
    </xf>
    <xf numFmtId="0" fontId="40" fillId="44" borderId="72" xfId="0" applyFont="1" applyFill="1" applyBorder="1" applyAlignment="1">
      <alignment horizontal="center" vertical="center" wrapText="1" readingOrder="1"/>
    </xf>
    <xf numFmtId="0" fontId="40" fillId="44" borderId="67" xfId="0" applyFont="1" applyFill="1" applyBorder="1" applyAlignment="1">
      <alignment horizontal="center" wrapText="1" readingOrder="1"/>
    </xf>
    <xf numFmtId="0" fontId="40" fillId="44" borderId="69" xfId="0" applyFont="1" applyFill="1" applyBorder="1" applyAlignment="1">
      <alignment horizontal="center" wrapText="1" readingOrder="1"/>
    </xf>
    <xf numFmtId="0" fontId="40" fillId="44" borderId="67" xfId="0" applyFont="1" applyFill="1" applyBorder="1" applyAlignment="1">
      <alignment horizontal="center" vertical="center" wrapText="1" readingOrder="1"/>
    </xf>
    <xf numFmtId="0" fontId="40" fillId="44" borderId="69" xfId="0" applyFont="1" applyFill="1" applyBorder="1" applyAlignment="1">
      <alignment horizontal="center" vertical="center" wrapText="1" readingOrder="1"/>
    </xf>
    <xf numFmtId="0" fontId="36" fillId="44" borderId="67" xfId="0" applyFont="1" applyFill="1" applyBorder="1" applyAlignment="1">
      <alignment horizontal="center" wrapText="1" readingOrder="1"/>
    </xf>
    <xf numFmtId="0" fontId="36" fillId="44" borderId="68" xfId="0" applyFont="1" applyFill="1" applyBorder="1" applyAlignment="1">
      <alignment horizontal="center" wrapText="1" readingOrder="1"/>
    </xf>
    <xf numFmtId="0" fontId="36" fillId="44" borderId="69" xfId="0" applyFont="1" applyFill="1" applyBorder="1" applyAlignment="1">
      <alignment horizontal="center" wrapText="1" readingOrder="1"/>
    </xf>
    <xf numFmtId="0" fontId="34" fillId="44" borderId="70" xfId="0" applyFont="1" applyFill="1" applyBorder="1" applyAlignment="1">
      <alignment horizontal="center" vertical="center" wrapText="1" readingOrder="1"/>
    </xf>
    <xf numFmtId="0" fontId="34" fillId="44" borderId="71" xfId="0" applyFont="1" applyFill="1" applyBorder="1" applyAlignment="1">
      <alignment horizontal="center" vertical="center" wrapText="1" readingOrder="1"/>
    </xf>
    <xf numFmtId="0" fontId="34" fillId="44" borderId="72" xfId="0" applyFont="1" applyFill="1" applyBorder="1" applyAlignment="1">
      <alignment horizontal="center" vertical="center" wrapText="1" readingOrder="1"/>
    </xf>
    <xf numFmtId="0" fontId="34" fillId="44" borderId="67" xfId="0" applyFont="1" applyFill="1" applyBorder="1" applyAlignment="1">
      <alignment horizontal="center" wrapText="1" readingOrder="1"/>
    </xf>
    <xf numFmtId="0" fontId="34" fillId="44" borderId="69" xfId="0" applyFont="1" applyFill="1" applyBorder="1" applyAlignment="1">
      <alignment horizontal="center" wrapText="1" readingOrder="1"/>
    </xf>
    <xf numFmtId="0" fontId="34" fillId="44" borderId="67" xfId="0" applyFont="1" applyFill="1" applyBorder="1" applyAlignment="1">
      <alignment horizontal="center" vertical="center" wrapText="1" readingOrder="1"/>
    </xf>
    <xf numFmtId="0" fontId="34" fillId="44" borderId="69" xfId="0" applyFont="1" applyFill="1" applyBorder="1" applyAlignment="1">
      <alignment horizontal="center" vertical="center" wrapText="1" readingOrder="1"/>
    </xf>
    <xf numFmtId="0" fontId="45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center" vertical="center" wrapText="1"/>
    </xf>
  </cellXfs>
  <cellStyles count="55">
    <cellStyle name="20% - Ênfase1" xfId="24" builtinId="30" customBuiltin="1"/>
    <cellStyle name="20% - Ênfase2" xfId="28" builtinId="34" customBuiltin="1"/>
    <cellStyle name="20% - Ênfase3" xfId="32" builtinId="38" customBuiltin="1"/>
    <cellStyle name="20% - Ênfase4" xfId="36" builtinId="42" customBuiltin="1"/>
    <cellStyle name="20% - Ênfase5" xfId="40" builtinId="46" customBuiltin="1"/>
    <cellStyle name="20% - Ênfase6" xfId="44" builtinId="50" customBuiltin="1"/>
    <cellStyle name="40% - Ênfase1" xfId="25" builtinId="31" customBuiltin="1"/>
    <cellStyle name="40% - Ênfase2" xfId="29" builtinId="35" customBuiltin="1"/>
    <cellStyle name="40% - Ênfase3" xfId="33" builtinId="39" customBuiltin="1"/>
    <cellStyle name="40% - Ênfase4" xfId="37" builtinId="43" customBuiltin="1"/>
    <cellStyle name="40% - Ênfase5" xfId="41" builtinId="47" customBuiltin="1"/>
    <cellStyle name="40% - Ênfase6" xfId="45" builtinId="51" customBuiltin="1"/>
    <cellStyle name="60% - Ênfase1" xfId="26" builtinId="32" customBuiltin="1"/>
    <cellStyle name="60% - Ênfase2" xfId="30" builtinId="36" customBuiltin="1"/>
    <cellStyle name="60% - Ênfase3" xfId="34" builtinId="40" customBuiltin="1"/>
    <cellStyle name="60% - Ênfase4" xfId="38" builtinId="44" customBuiltin="1"/>
    <cellStyle name="60% - Ênfase5" xfId="42" builtinId="48" customBuiltin="1"/>
    <cellStyle name="60% - Ênfase6" xfId="46" builtinId="52" customBuiltin="1"/>
    <cellStyle name="Bom" xfId="11" builtinId="26" customBuiltin="1"/>
    <cellStyle name="Cálculo" xfId="16" builtinId="22" customBuiltin="1"/>
    <cellStyle name="Célula de Verificação" xfId="18" builtinId="23" customBuiltin="1"/>
    <cellStyle name="Célula Vinculada" xfId="17" builtinId="24" customBuiltin="1"/>
    <cellStyle name="Ênfase1" xfId="23" builtinId="29" customBuiltin="1"/>
    <cellStyle name="Ênfase2" xfId="27" builtinId="33" customBuiltin="1"/>
    <cellStyle name="Ênfase3" xfId="31" builtinId="37" customBuiltin="1"/>
    <cellStyle name="Ênfase4" xfId="35" builtinId="41" customBuiltin="1"/>
    <cellStyle name="Ênfase5" xfId="39" builtinId="45" customBuiltin="1"/>
    <cellStyle name="Ênfase6" xfId="43" builtinId="49" customBuiltin="1"/>
    <cellStyle name="Entrada" xfId="14" builtinId="20" customBuiltin="1"/>
    <cellStyle name="Hiperlink" xfId="54" builtinId="8"/>
    <cellStyle name="Incorreto" xfId="12" builtinId="27" customBuiltin="1"/>
    <cellStyle name="Neutra" xfId="13" builtinId="28" customBuiltin="1"/>
    <cellStyle name="Normal" xfId="0" builtinId="0"/>
    <cellStyle name="Normal 2" xfId="48"/>
    <cellStyle name="Normal 3" xfId="53"/>
    <cellStyle name="Nota" xfId="20" builtinId="10" customBuiltin="1"/>
    <cellStyle name="Porcentagem" xfId="1" builtinId="5"/>
    <cellStyle name="Saída" xfId="15" builtinId="21" customBuiltin="1"/>
    <cellStyle name="Texto de Aviso" xfId="19" builtinId="11" customBuiltin="1"/>
    <cellStyle name="Texto Explicativo" xfId="21" builtinId="53" customBuiltin="1"/>
    <cellStyle name="Título" xfId="6" builtinId="15" customBuiltin="1"/>
    <cellStyle name="Título 1" xfId="7" builtinId="16" customBuiltin="1"/>
    <cellStyle name="Título 2" xfId="8" builtinId="17" customBuiltin="1"/>
    <cellStyle name="Título 3" xfId="9" builtinId="18" customBuiltin="1"/>
    <cellStyle name="Título 4" xfId="10" builtinId="19" customBuiltin="1"/>
    <cellStyle name="Total" xfId="22" builtinId="25" customBuiltin="1"/>
    <cellStyle name="Vírgula" xfId="2" builtinId="3"/>
    <cellStyle name="Vírgula 2" xfId="3"/>
    <cellStyle name="Vírgula 3" xfId="5"/>
    <cellStyle name="Vírgula 3 2" xfId="51"/>
    <cellStyle name="Vírgula 4" xfId="4"/>
    <cellStyle name="Vírgula 4 2" xfId="50"/>
    <cellStyle name="Vírgula 5" xfId="47"/>
    <cellStyle name="Vírgula 5 2" xfId="52"/>
    <cellStyle name="Vírgula 6" xfId="49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(* #,##0.00_);_(* \(#,##0.00\);_(* \-??_);_(@_)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(* #,##0.00_);_(* \(#,##0.00\);_(* \-??_);_(@_)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559526</xdr:colOff>
      <xdr:row>0</xdr:row>
      <xdr:rowOff>65315</xdr:rowOff>
    </xdr:from>
    <xdr:to>
      <xdr:col>0</xdr:col>
      <xdr:colOff>1136650</xdr:colOff>
      <xdr:row>3</xdr:row>
      <xdr:rowOff>121920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32" t="-31" r="-32" b="-31"/>
        <a:stretch>
          <a:fillRect/>
        </a:stretch>
      </xdr:blipFill>
      <xdr:spPr bwMode="auto">
        <a:xfrm>
          <a:off x="559526" y="65315"/>
          <a:ext cx="577124" cy="422365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</xdr:colOff>
      <xdr:row>0</xdr:row>
      <xdr:rowOff>91440</xdr:rowOff>
    </xdr:from>
    <xdr:to>
      <xdr:col>1</xdr:col>
      <xdr:colOff>524511</xdr:colOff>
      <xdr:row>3</xdr:row>
      <xdr:rowOff>21907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32" t="-31" r="-32" b="-31"/>
        <a:stretch>
          <a:fillRect/>
        </a:stretch>
      </xdr:blipFill>
      <xdr:spPr bwMode="auto">
        <a:xfrm>
          <a:off x="655320" y="91440"/>
          <a:ext cx="478791" cy="479107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2" name="Tabela2" displayName="Tabela2" ref="B4:K5" totalsRowShown="0" headerRowDxfId="12" dataDxfId="11" tableBorderDxfId="10" headerRowCellStyle="20% - Ênfase1" dataCellStyle="20% - Ênfase1">
  <autoFilter ref="B4:K5"/>
  <tableColumns count="10">
    <tableColumn id="1" name="Coluna1" dataDxfId="9" dataCellStyle="20% - Ênfase1"/>
    <tableColumn id="2" name="Coluna2" dataDxfId="8" dataCellStyle="20% - Ênfase1"/>
    <tableColumn id="3" name="Coluna3" dataDxfId="7" dataCellStyle="20% - Ênfase1"/>
    <tableColumn id="4" name="Coluna4" dataDxfId="6" dataCellStyle="20% - Ênfase1"/>
    <tableColumn id="5" name="Coluna5" dataDxfId="5" dataCellStyle="20% - Ênfase1"/>
    <tableColumn id="6" name="Coluna6" dataDxfId="4" dataCellStyle="20% - Ênfase1"/>
    <tableColumn id="7" name="Coluna7" dataDxfId="3" dataCellStyle="20% - Ênfase1"/>
    <tableColumn id="8" name="Coluna8" dataDxfId="2" dataCellStyle="20% - Ênfase1"/>
    <tableColumn id="9" name="Coluna9" dataDxfId="1" dataCellStyle="20% - Ênfase1"/>
    <tableColumn id="10" name="Coluna10" dataDxfId="0" dataCellStyle="20% - Ênfase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ias-uteis.com/Rio%20Grande%20do%20Sul.ht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284"/>
  <sheetViews>
    <sheetView showGridLines="0" tabSelected="1" zoomScale="80" zoomScaleNormal="80" workbookViewId="0">
      <selection activeCell="A249" sqref="A249:D250"/>
    </sheetView>
  </sheetViews>
  <sheetFormatPr defaultColWidth="9.08984375" defaultRowHeight="24" customHeight="1"/>
  <cols>
    <col min="1" max="1" width="32.36328125" style="2" customWidth="1"/>
    <col min="2" max="2" width="19.36328125" style="2" bestFit="1" customWidth="1"/>
    <col min="3" max="3" width="22.36328125" style="2" bestFit="1" customWidth="1"/>
    <col min="4" max="4" width="20.1796875" style="2" customWidth="1"/>
    <col min="5" max="5" width="20.81640625" style="2" customWidth="1"/>
    <col min="6" max="6" width="18.90625" style="2" customWidth="1"/>
    <col min="7" max="7" width="15.90625" style="2" customWidth="1"/>
    <col min="8" max="8" width="10.36328125" style="2" bestFit="1" customWidth="1"/>
    <col min="9" max="9" width="9.08984375" style="2"/>
    <col min="10" max="10" width="12.54296875" style="2" bestFit="1" customWidth="1"/>
    <col min="11" max="14" width="9.08984375" style="2"/>
    <col min="15" max="15" width="19" style="2" bestFit="1" customWidth="1"/>
    <col min="16" max="16" width="9.08984375" style="2"/>
    <col min="17" max="17" width="13.6328125" style="2" bestFit="1" customWidth="1"/>
    <col min="18" max="16384" width="9.08984375" style="2"/>
  </cols>
  <sheetData>
    <row r="1" spans="1:198" ht="24" customHeight="1">
      <c r="A1" s="374" t="s">
        <v>194</v>
      </c>
      <c r="B1" s="375"/>
      <c r="C1" s="375"/>
      <c r="D1" s="375"/>
      <c r="E1" s="375"/>
      <c r="F1" s="375"/>
      <c r="G1" s="375"/>
      <c r="H1" s="376"/>
    </row>
    <row r="2" spans="1:198" ht="39" customHeight="1">
      <c r="A2" s="382" t="s">
        <v>383</v>
      </c>
      <c r="B2" s="383"/>
      <c r="C2" s="383"/>
      <c r="D2" s="383"/>
      <c r="E2" s="383"/>
      <c r="F2" s="383"/>
      <c r="G2" s="383"/>
      <c r="H2" s="384"/>
    </row>
    <row r="3" spans="1:198" ht="19" thickBot="1">
      <c r="A3" s="385" t="s">
        <v>241</v>
      </c>
      <c r="B3" s="386"/>
      <c r="C3" s="386"/>
      <c r="D3" s="386"/>
      <c r="E3" s="386"/>
      <c r="F3" s="386"/>
      <c r="G3" s="386"/>
      <c r="H3" s="387"/>
    </row>
    <row r="4" spans="1:198" s="4" customFormat="1" ht="22.5" customHeight="1">
      <c r="A4" s="68" t="s">
        <v>253</v>
      </c>
      <c r="B4" s="69" t="s">
        <v>329</v>
      </c>
      <c r="C4" s="397" t="s">
        <v>254</v>
      </c>
      <c r="D4" s="398"/>
      <c r="E4" s="69" t="s">
        <v>330</v>
      </c>
      <c r="F4" s="70" t="s">
        <v>256</v>
      </c>
      <c r="G4" s="68" t="s">
        <v>257</v>
      </c>
      <c r="H4" s="71"/>
    </row>
    <row r="5" spans="1:198" s="4" customFormat="1" ht="22.5" customHeight="1">
      <c r="A5" s="52"/>
      <c r="B5" s="52"/>
      <c r="C5" s="395" t="s">
        <v>255</v>
      </c>
      <c r="D5" s="396"/>
      <c r="E5" s="52" t="s">
        <v>330</v>
      </c>
      <c r="F5" s="52" t="s">
        <v>331</v>
      </c>
      <c r="G5" s="52" t="s">
        <v>330</v>
      </c>
      <c r="H5" s="53"/>
    </row>
    <row r="6" spans="1:198" s="11" customFormat="1" ht="39" customHeight="1">
      <c r="A6" s="54" t="s">
        <v>3</v>
      </c>
      <c r="B6" s="52" t="s">
        <v>333</v>
      </c>
      <c r="C6" s="54" t="s">
        <v>242</v>
      </c>
      <c r="D6" s="55">
        <v>5143</v>
      </c>
      <c r="E6" s="56"/>
      <c r="F6" s="54" t="s">
        <v>245</v>
      </c>
      <c r="G6" s="52">
        <v>40</v>
      </c>
      <c r="H6" s="53"/>
    </row>
    <row r="7" spans="1:198" s="11" customFormat="1" ht="32.25" customHeight="1">
      <c r="A7" s="54" t="s">
        <v>243</v>
      </c>
      <c r="B7" s="50" t="s">
        <v>332</v>
      </c>
      <c r="C7" s="395" t="s">
        <v>244</v>
      </c>
      <c r="D7" s="396"/>
      <c r="E7" s="52" t="s">
        <v>334</v>
      </c>
      <c r="F7" s="54" t="s">
        <v>240</v>
      </c>
      <c r="G7" s="52">
        <f>G6/6*30</f>
        <v>200</v>
      </c>
      <c r="H7" s="53"/>
    </row>
    <row r="8" spans="1:198" s="11" customFormat="1" ht="46.5">
      <c r="A8" s="54" t="s">
        <v>258</v>
      </c>
      <c r="B8" s="51">
        <v>1653.58</v>
      </c>
      <c r="C8" s="54" t="s">
        <v>260</v>
      </c>
      <c r="D8" s="57">
        <f>B8/220*200</f>
        <v>1503.2545454545455</v>
      </c>
      <c r="E8" s="58"/>
      <c r="F8" s="75" t="s">
        <v>31</v>
      </c>
      <c r="G8" s="52">
        <v>21</v>
      </c>
      <c r="H8" s="53"/>
    </row>
    <row r="9" spans="1:198" s="11" customFormat="1" ht="45.75" customHeight="1">
      <c r="A9" s="388" t="s">
        <v>339</v>
      </c>
      <c r="B9" s="389"/>
      <c r="C9" s="390" t="s">
        <v>337</v>
      </c>
      <c r="D9" s="391"/>
      <c r="E9" s="388" t="s">
        <v>35</v>
      </c>
      <c r="F9" s="399"/>
      <c r="G9" s="389"/>
      <c r="H9" s="74" t="s">
        <v>248</v>
      </c>
    </row>
    <row r="10" spans="1:198" s="11" customFormat="1" ht="30" customHeight="1">
      <c r="A10" s="72" t="s">
        <v>4</v>
      </c>
      <c r="B10" s="73" t="s">
        <v>246</v>
      </c>
      <c r="C10" s="72" t="s">
        <v>4</v>
      </c>
      <c r="D10" s="73" t="s">
        <v>246</v>
      </c>
      <c r="E10" s="72" t="s">
        <v>4</v>
      </c>
      <c r="F10" s="72" t="s">
        <v>246</v>
      </c>
      <c r="G10" s="60" t="s">
        <v>259</v>
      </c>
      <c r="H10" s="72" t="s">
        <v>4</v>
      </c>
    </row>
    <row r="11" spans="1:198" s="11" customFormat="1" ht="21.75" customHeight="1">
      <c r="A11" s="48">
        <v>25.42</v>
      </c>
      <c r="B11" s="49">
        <v>0.19</v>
      </c>
      <c r="C11" s="61">
        <v>0</v>
      </c>
      <c r="D11" s="62">
        <v>0</v>
      </c>
      <c r="E11" s="61">
        <v>0</v>
      </c>
      <c r="F11" s="63">
        <v>0</v>
      </c>
      <c r="G11" s="61">
        <f>B21</f>
        <v>1503.2545454545455</v>
      </c>
      <c r="H11" s="67">
        <v>24.1</v>
      </c>
    </row>
    <row r="12" spans="1:198" s="13" customFormat="1" ht="21.75" customHeight="1">
      <c r="A12" s="56"/>
      <c r="B12" s="56"/>
      <c r="C12" s="392" t="s">
        <v>252</v>
      </c>
      <c r="D12" s="393"/>
      <c r="E12" s="394"/>
      <c r="F12" s="64"/>
      <c r="G12" s="65"/>
      <c r="H12" s="65"/>
    </row>
    <row r="13" spans="1:198" s="11" customFormat="1" ht="24.75" customHeight="1">
      <c r="A13" s="54"/>
      <c r="B13" s="66"/>
      <c r="C13" s="47" t="s">
        <v>249</v>
      </c>
      <c r="D13" s="47" t="s">
        <v>250</v>
      </c>
      <c r="E13" s="47" t="s">
        <v>251</v>
      </c>
      <c r="F13" s="66"/>
      <c r="G13" s="53"/>
      <c r="H13" s="53"/>
    </row>
    <row r="14" spans="1:198" s="9" customFormat="1" ht="23.25" customHeight="1">
      <c r="A14" s="54" t="s">
        <v>247</v>
      </c>
      <c r="B14" s="52">
        <v>12</v>
      </c>
      <c r="C14" s="66">
        <v>0.4</v>
      </c>
      <c r="D14" s="66">
        <v>0.2</v>
      </c>
      <c r="E14" s="66">
        <v>0.1</v>
      </c>
      <c r="F14" s="53"/>
      <c r="G14" s="53"/>
      <c r="H14" s="53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</row>
    <row r="15" spans="1:198" s="11" customFormat="1" ht="33.75" customHeight="1">
      <c r="A15" s="54" t="s">
        <v>197</v>
      </c>
      <c r="B15" s="52">
        <v>2</v>
      </c>
      <c r="C15" s="54"/>
      <c r="D15" s="54"/>
      <c r="E15" s="54"/>
      <c r="F15" s="53"/>
      <c r="G15" s="53"/>
      <c r="H15" s="53"/>
    </row>
    <row r="16" spans="1:198" s="11" customFormat="1" ht="84" customHeight="1" thickBot="1">
      <c r="A16" s="76"/>
      <c r="B16" s="76"/>
      <c r="C16" s="76"/>
      <c r="D16" s="76"/>
      <c r="E16" s="76"/>
      <c r="F16" s="76"/>
      <c r="G16" s="77"/>
      <c r="H16" s="77"/>
    </row>
    <row r="17" spans="1:8" s="11" customFormat="1" ht="24" customHeight="1" thickBot="1">
      <c r="A17" s="359" t="s">
        <v>5</v>
      </c>
      <c r="B17" s="360"/>
      <c r="C17" s="360"/>
      <c r="D17" s="360"/>
      <c r="E17" s="360"/>
      <c r="F17" s="360"/>
      <c r="G17" s="360"/>
      <c r="H17" s="361"/>
    </row>
    <row r="18" spans="1:8" s="11" customFormat="1" ht="24" customHeight="1" thickBot="1">
      <c r="A18" s="213"/>
      <c r="B18" s="213"/>
      <c r="C18" s="213"/>
      <c r="D18" s="213"/>
      <c r="E18" s="213"/>
      <c r="F18" s="213"/>
      <c r="G18" s="213"/>
      <c r="H18" s="213"/>
    </row>
    <row r="19" spans="1:8" ht="24" customHeight="1" thickBot="1">
      <c r="A19" s="342" t="s">
        <v>0</v>
      </c>
      <c r="B19" s="343"/>
      <c r="C19" s="344"/>
      <c r="D19" s="197"/>
      <c r="E19" s="197"/>
      <c r="F19" s="197"/>
      <c r="G19" s="197"/>
      <c r="H19" s="197"/>
    </row>
    <row r="20" spans="1:8" ht="31">
      <c r="A20" s="377" t="s">
        <v>261</v>
      </c>
      <c r="B20" s="378"/>
      <c r="C20" s="201" t="s">
        <v>197</v>
      </c>
      <c r="D20" s="78"/>
      <c r="E20" s="78"/>
      <c r="F20" s="79"/>
      <c r="G20" s="80"/>
      <c r="H20" s="79"/>
    </row>
    <row r="21" spans="1:8" ht="33" customHeight="1">
      <c r="A21" s="96" t="s">
        <v>335</v>
      </c>
      <c r="B21" s="200">
        <f>D8</f>
        <v>1503.2545454545455</v>
      </c>
      <c r="C21" s="202">
        <f>B15</f>
        <v>2</v>
      </c>
      <c r="D21" s="82"/>
      <c r="E21" s="78"/>
      <c r="F21" s="83"/>
      <c r="G21" s="80"/>
      <c r="H21" s="80"/>
    </row>
    <row r="22" spans="1:8" ht="31.5" customHeight="1" thickBot="1">
      <c r="A22" s="205" t="s">
        <v>9</v>
      </c>
      <c r="B22" s="203"/>
      <c r="C22" s="204">
        <f>SUM(C21:C21)</f>
        <v>2</v>
      </c>
      <c r="D22" s="79"/>
      <c r="E22" s="79"/>
      <c r="F22" s="80"/>
      <c r="G22" s="80"/>
      <c r="H22" s="80"/>
    </row>
    <row r="23" spans="1:8" ht="24" customHeight="1" thickBot="1">
      <c r="A23" s="80"/>
      <c r="B23" s="80"/>
      <c r="C23" s="80"/>
      <c r="D23" s="80"/>
      <c r="E23" s="80"/>
      <c r="F23" s="80"/>
      <c r="G23" s="80"/>
      <c r="H23" s="80"/>
    </row>
    <row r="24" spans="1:8" ht="24" customHeight="1">
      <c r="A24" s="336" t="s">
        <v>116</v>
      </c>
      <c r="B24" s="337"/>
      <c r="C24" s="337"/>
      <c r="D24" s="338"/>
      <c r="E24" s="197"/>
      <c r="F24" s="197"/>
      <c r="G24" s="197"/>
      <c r="H24" s="197"/>
    </row>
    <row r="25" spans="1:8" ht="24" customHeight="1">
      <c r="A25" s="379" t="s">
        <v>198</v>
      </c>
      <c r="B25" s="380"/>
      <c r="C25" s="380"/>
      <c r="D25" s="381"/>
      <c r="E25" s="80"/>
      <c r="F25" s="80"/>
      <c r="G25" s="80"/>
      <c r="H25" s="80"/>
    </row>
    <row r="26" spans="1:8" ht="24" customHeight="1">
      <c r="A26" s="198" t="s">
        <v>3</v>
      </c>
      <c r="B26" s="84" t="s">
        <v>1</v>
      </c>
      <c r="C26" s="84" t="s">
        <v>2</v>
      </c>
      <c r="D26" s="199" t="s">
        <v>4</v>
      </c>
      <c r="E26" s="80"/>
      <c r="F26" s="80"/>
      <c r="G26" s="80"/>
      <c r="H26" s="80"/>
    </row>
    <row r="27" spans="1:8" ht="31.5" thickBot="1">
      <c r="A27" s="114" t="str">
        <f>A21</f>
        <v>Cargo A - Auxiliar de Serviços Gerais - CBO 5143</v>
      </c>
      <c r="B27" s="115">
        <f>D8</f>
        <v>1503.2545454545455</v>
      </c>
      <c r="C27" s="137">
        <v>0.4</v>
      </c>
      <c r="D27" s="117">
        <f>B27*C27</f>
        <v>601.30181818181825</v>
      </c>
      <c r="E27" s="349"/>
      <c r="F27" s="349"/>
      <c r="G27" s="80"/>
      <c r="H27" s="80"/>
    </row>
    <row r="28" spans="1:8" ht="24" customHeight="1" thickBot="1">
      <c r="A28" s="80"/>
      <c r="B28" s="80"/>
      <c r="C28" s="80"/>
      <c r="D28" s="80"/>
      <c r="E28" s="80"/>
      <c r="F28" s="80"/>
      <c r="G28" s="80"/>
      <c r="H28" s="80"/>
    </row>
    <row r="29" spans="1:8" ht="24" customHeight="1" thickBot="1">
      <c r="A29" s="318" t="s">
        <v>5</v>
      </c>
      <c r="B29" s="319"/>
      <c r="C29" s="319"/>
      <c r="D29" s="319"/>
      <c r="E29" s="319"/>
      <c r="F29" s="319"/>
      <c r="G29" s="319"/>
      <c r="H29" s="320"/>
    </row>
    <row r="30" spans="1:8" ht="24" customHeight="1" thickBot="1">
      <c r="A30" s="213"/>
      <c r="B30" s="213"/>
      <c r="C30" s="213"/>
      <c r="D30" s="213"/>
      <c r="E30" s="213"/>
      <c r="F30" s="213"/>
      <c r="G30" s="213"/>
      <c r="H30" s="140"/>
    </row>
    <row r="31" spans="1:8" ht="24" customHeight="1" thickBot="1">
      <c r="A31" s="356" t="s">
        <v>5</v>
      </c>
      <c r="B31" s="357"/>
      <c r="C31" s="357"/>
      <c r="D31" s="357"/>
      <c r="E31" s="357"/>
      <c r="F31" s="357"/>
      <c r="G31" s="358"/>
      <c r="H31" s="80"/>
    </row>
    <row r="32" spans="1:8" ht="31.5" thickBot="1">
      <c r="A32" s="87" t="s">
        <v>3</v>
      </c>
      <c r="B32" s="88" t="s">
        <v>8</v>
      </c>
      <c r="C32" s="89" t="s">
        <v>117</v>
      </c>
      <c r="D32" s="89" t="s">
        <v>142</v>
      </c>
      <c r="E32" s="89" t="s">
        <v>7</v>
      </c>
      <c r="F32" s="88" t="s">
        <v>336</v>
      </c>
      <c r="G32" s="90" t="s">
        <v>9</v>
      </c>
      <c r="H32" s="80"/>
    </row>
    <row r="33" spans="1:8" ht="40.25" customHeight="1" thickBot="1">
      <c r="A33" s="118" t="str">
        <f>A21</f>
        <v>Cargo A - Auxiliar de Serviços Gerais - CBO 5143</v>
      </c>
      <c r="B33" s="119">
        <f>B21</f>
        <v>1503.2545454545455</v>
      </c>
      <c r="C33" s="119">
        <v>0</v>
      </c>
      <c r="D33" s="119">
        <f>D27</f>
        <v>601.30181818181825</v>
      </c>
      <c r="E33" s="207">
        <v>0</v>
      </c>
      <c r="F33" s="206">
        <v>0</v>
      </c>
      <c r="G33" s="120">
        <f t="shared" ref="G33" si="0">SUM(B33:F33)</f>
        <v>2104.5563636363636</v>
      </c>
      <c r="H33" s="80"/>
    </row>
    <row r="34" spans="1:8" ht="47.4" customHeight="1" thickBot="1">
      <c r="A34" s="80"/>
      <c r="B34" s="80"/>
      <c r="C34" s="80"/>
      <c r="D34" s="80"/>
      <c r="E34" s="80"/>
      <c r="F34" s="80"/>
      <c r="G34" s="80"/>
      <c r="H34" s="80"/>
    </row>
    <row r="35" spans="1:8" ht="24" customHeight="1" thickBot="1">
      <c r="A35" s="359" t="s">
        <v>112</v>
      </c>
      <c r="B35" s="360"/>
      <c r="C35" s="360"/>
      <c r="D35" s="360"/>
      <c r="E35" s="360"/>
      <c r="F35" s="360"/>
      <c r="G35" s="360"/>
      <c r="H35" s="361"/>
    </row>
    <row r="36" spans="1:8" ht="24" customHeight="1" thickBot="1">
      <c r="A36" s="80"/>
      <c r="B36" s="80"/>
      <c r="C36" s="80"/>
      <c r="D36" s="80"/>
      <c r="E36" s="80"/>
      <c r="F36" s="80"/>
      <c r="G36" s="80"/>
      <c r="H36" s="80"/>
    </row>
    <row r="37" spans="1:8" ht="24" customHeight="1" thickBot="1">
      <c r="A37" s="345" t="s">
        <v>115</v>
      </c>
      <c r="B37" s="367"/>
      <c r="C37" s="367"/>
      <c r="D37" s="367"/>
      <c r="E37" s="367"/>
      <c r="F37" s="367"/>
      <c r="G37" s="367"/>
      <c r="H37" s="368"/>
    </row>
    <row r="38" spans="1:8" ht="24" customHeight="1" thickBot="1">
      <c r="A38" s="80"/>
      <c r="B38" s="80"/>
      <c r="C38" s="80"/>
      <c r="D38" s="80"/>
      <c r="E38" s="80"/>
      <c r="F38" s="80"/>
      <c r="G38" s="80"/>
      <c r="H38" s="80"/>
    </row>
    <row r="39" spans="1:8" ht="39.65" customHeight="1" thickBot="1">
      <c r="A39" s="345" t="s">
        <v>118</v>
      </c>
      <c r="B39" s="325"/>
      <c r="C39" s="325"/>
      <c r="D39" s="326"/>
      <c r="E39" s="92"/>
      <c r="F39" s="80"/>
      <c r="G39" s="80"/>
      <c r="H39" s="80"/>
    </row>
    <row r="40" spans="1:8" ht="37.5" customHeight="1">
      <c r="A40" s="93" t="s">
        <v>3</v>
      </c>
      <c r="B40" s="94" t="s">
        <v>1</v>
      </c>
      <c r="C40" s="59" t="s">
        <v>114</v>
      </c>
      <c r="D40" s="95" t="s">
        <v>4</v>
      </c>
      <c r="E40" s="80"/>
      <c r="F40" s="80"/>
      <c r="G40" s="80"/>
      <c r="H40" s="80"/>
    </row>
    <row r="41" spans="1:8" ht="31.5" thickBot="1">
      <c r="A41" s="114" t="str">
        <f>A21</f>
        <v>Cargo A - Auxiliar de Serviços Gerais - CBO 5143</v>
      </c>
      <c r="B41" s="115">
        <f>G33</f>
        <v>2104.5563636363636</v>
      </c>
      <c r="C41" s="135">
        <f t="shared" ref="C41" si="1">1/12</f>
        <v>8.3333333333333329E-2</v>
      </c>
      <c r="D41" s="117">
        <f t="shared" ref="D41" si="2">B41*C41</f>
        <v>175.37969696969697</v>
      </c>
      <c r="E41" s="80"/>
      <c r="F41" s="80"/>
      <c r="G41" s="80"/>
      <c r="H41" s="80"/>
    </row>
    <row r="42" spans="1:8" ht="24" customHeight="1" thickBot="1">
      <c r="A42" s="80"/>
      <c r="B42" s="80"/>
      <c r="C42" s="80"/>
      <c r="D42" s="80"/>
      <c r="E42" s="80"/>
      <c r="F42" s="80"/>
      <c r="G42" s="80"/>
      <c r="H42" s="80"/>
    </row>
    <row r="43" spans="1:8" ht="42" customHeight="1" thickBot="1">
      <c r="A43" s="345" t="s">
        <v>119</v>
      </c>
      <c r="B43" s="325"/>
      <c r="C43" s="325"/>
      <c r="D43" s="326"/>
      <c r="E43" s="80"/>
      <c r="F43" s="80"/>
      <c r="G43" s="80"/>
      <c r="H43" s="80"/>
    </row>
    <row r="44" spans="1:8" ht="36.75" customHeight="1">
      <c r="A44" s="93" t="s">
        <v>3</v>
      </c>
      <c r="B44" s="94" t="s">
        <v>1</v>
      </c>
      <c r="C44" s="59" t="s">
        <v>114</v>
      </c>
      <c r="D44" s="95" t="s">
        <v>4</v>
      </c>
      <c r="E44" s="80"/>
      <c r="F44" s="80"/>
      <c r="G44" s="80"/>
      <c r="H44" s="80"/>
    </row>
    <row r="45" spans="1:8" ht="31.5" thickBot="1">
      <c r="A45" s="114" t="str">
        <f>A21</f>
        <v>Cargo A - Auxiliar de Serviços Gerais - CBO 5143</v>
      </c>
      <c r="B45" s="115">
        <f>G33</f>
        <v>2104.5563636363636</v>
      </c>
      <c r="C45" s="135">
        <f t="shared" ref="C45" si="3">1/12</f>
        <v>8.3333333333333329E-2</v>
      </c>
      <c r="D45" s="117">
        <f t="shared" ref="D45" si="4">B45*C45</f>
        <v>175.37969696969697</v>
      </c>
      <c r="E45" s="80"/>
      <c r="F45" s="80"/>
      <c r="G45" s="80"/>
      <c r="H45" s="80"/>
    </row>
    <row r="46" spans="1:8" ht="24" customHeight="1" thickBot="1">
      <c r="A46" s="80"/>
      <c r="B46" s="80"/>
      <c r="C46" s="80"/>
      <c r="D46" s="80"/>
      <c r="E46" s="80"/>
      <c r="F46" s="80"/>
      <c r="G46" s="80"/>
      <c r="H46" s="80"/>
    </row>
    <row r="47" spans="1:8" ht="24" customHeight="1" thickBot="1">
      <c r="A47" s="342" t="s">
        <v>10</v>
      </c>
      <c r="B47" s="343"/>
      <c r="C47" s="343"/>
      <c r="D47" s="343"/>
      <c r="E47" s="344"/>
      <c r="F47" s="80"/>
      <c r="G47" s="80"/>
      <c r="H47" s="80"/>
    </row>
    <row r="48" spans="1:8" ht="42.65" customHeight="1">
      <c r="A48" s="93" t="s">
        <v>3</v>
      </c>
      <c r="B48" s="94" t="s">
        <v>1</v>
      </c>
      <c r="C48" s="59" t="s">
        <v>11</v>
      </c>
      <c r="D48" s="59" t="s">
        <v>114</v>
      </c>
      <c r="E48" s="95" t="s">
        <v>4</v>
      </c>
      <c r="F48" s="80"/>
      <c r="G48" s="80"/>
      <c r="H48" s="80"/>
    </row>
    <row r="49" spans="1:18" ht="38.25" customHeight="1" thickBot="1">
      <c r="A49" s="114" t="str">
        <f>A21</f>
        <v>Cargo A - Auxiliar de Serviços Gerais - CBO 5143</v>
      </c>
      <c r="B49" s="115">
        <f>G33</f>
        <v>2104.5563636363636</v>
      </c>
      <c r="C49" s="209">
        <f t="shared" ref="C49" si="5">1/3</f>
        <v>0.33333333333333331</v>
      </c>
      <c r="D49" s="135">
        <f t="shared" ref="D49" si="6">1/12</f>
        <v>8.3333333333333329E-2</v>
      </c>
      <c r="E49" s="117">
        <f t="shared" ref="E49" si="7">B49*C49*D49</f>
        <v>58.459898989898988</v>
      </c>
      <c r="F49" s="80"/>
      <c r="G49" s="80"/>
      <c r="H49" s="80"/>
    </row>
    <row r="50" spans="1:18" ht="47.4" customHeight="1" thickBot="1">
      <c r="A50" s="80"/>
      <c r="B50" s="80"/>
      <c r="C50" s="80"/>
      <c r="D50" s="80"/>
      <c r="E50" s="80"/>
      <c r="F50" s="80"/>
      <c r="G50" s="80"/>
      <c r="H50" s="80"/>
    </row>
    <row r="51" spans="1:18" ht="24" customHeight="1" thickBot="1">
      <c r="A51" s="356" t="s">
        <v>115</v>
      </c>
      <c r="B51" s="357"/>
      <c r="C51" s="357"/>
      <c r="D51" s="357"/>
      <c r="E51" s="358"/>
      <c r="F51" s="80"/>
      <c r="G51" s="80"/>
      <c r="H51" s="80"/>
    </row>
    <row r="52" spans="1:18" ht="24" customHeight="1">
      <c r="A52" s="93" t="s">
        <v>3</v>
      </c>
      <c r="B52" s="94" t="s">
        <v>111</v>
      </c>
      <c r="C52" s="94" t="s">
        <v>110</v>
      </c>
      <c r="D52" s="94" t="s">
        <v>12</v>
      </c>
      <c r="E52" s="95" t="s">
        <v>9</v>
      </c>
      <c r="F52" s="80"/>
      <c r="G52" s="80"/>
      <c r="H52" s="80"/>
    </row>
    <row r="53" spans="1:18" ht="31.5" thickBot="1">
      <c r="A53" s="114" t="str">
        <f>A21</f>
        <v>Cargo A - Auxiliar de Serviços Gerais - CBO 5143</v>
      </c>
      <c r="B53" s="115">
        <f>D41</f>
        <v>175.37969696969697</v>
      </c>
      <c r="C53" s="115">
        <f>D45</f>
        <v>175.37969696969697</v>
      </c>
      <c r="D53" s="115">
        <f>E49</f>
        <v>58.459898989898988</v>
      </c>
      <c r="E53" s="117">
        <f t="shared" ref="E53" si="8">SUM(B53:D53)</f>
        <v>409.21929292929292</v>
      </c>
      <c r="F53" s="80"/>
      <c r="G53" s="80"/>
      <c r="H53" s="80"/>
    </row>
    <row r="54" spans="1:18" ht="24" customHeight="1" thickBot="1">
      <c r="A54" s="80"/>
      <c r="B54" s="80"/>
      <c r="C54" s="80"/>
      <c r="D54" s="80"/>
      <c r="E54" s="80"/>
      <c r="F54" s="80"/>
      <c r="G54" s="80"/>
      <c r="H54" s="80"/>
    </row>
    <row r="55" spans="1:18" ht="24" customHeight="1" thickBot="1">
      <c r="A55" s="346" t="s">
        <v>14</v>
      </c>
      <c r="B55" s="347"/>
      <c r="C55" s="347"/>
      <c r="D55" s="347"/>
      <c r="E55" s="347"/>
      <c r="F55" s="347"/>
      <c r="G55" s="347"/>
      <c r="H55" s="348"/>
    </row>
    <row r="56" spans="1:18" ht="26.4" customHeight="1" thickBot="1">
      <c r="A56" s="80"/>
      <c r="B56" s="80"/>
      <c r="C56" s="80"/>
      <c r="D56" s="80"/>
      <c r="E56" s="80"/>
      <c r="F56" s="80"/>
      <c r="G56" s="80"/>
      <c r="H56" s="80"/>
    </row>
    <row r="57" spans="1:18" ht="24" customHeight="1" thickBot="1">
      <c r="A57" s="324" t="s">
        <v>15</v>
      </c>
      <c r="B57" s="326"/>
      <c r="C57" s="80"/>
      <c r="D57" s="80"/>
      <c r="E57" s="80"/>
      <c r="F57" s="80"/>
      <c r="G57" s="80"/>
      <c r="H57" s="80"/>
    </row>
    <row r="58" spans="1:18" ht="24" customHeight="1" thickBot="1">
      <c r="A58" s="93" t="s">
        <v>16</v>
      </c>
      <c r="B58" s="95" t="s">
        <v>2</v>
      </c>
      <c r="C58" s="80"/>
      <c r="D58" s="80"/>
      <c r="E58" s="80"/>
      <c r="F58" s="80"/>
      <c r="G58" s="80"/>
      <c r="H58" s="80"/>
    </row>
    <row r="59" spans="1:18" ht="51.75" customHeight="1">
      <c r="A59" s="100" t="s">
        <v>17</v>
      </c>
      <c r="B59" s="101">
        <v>0.2</v>
      </c>
      <c r="C59" s="80"/>
      <c r="D59" s="80"/>
      <c r="E59" s="80"/>
      <c r="F59" s="80"/>
      <c r="G59" s="80"/>
      <c r="H59" s="80"/>
      <c r="O59" s="46"/>
    </row>
    <row r="60" spans="1:18" ht="24" customHeight="1">
      <c r="A60" s="102" t="s">
        <v>18</v>
      </c>
      <c r="B60" s="103">
        <v>2.5000000000000001E-2</v>
      </c>
      <c r="C60" s="80"/>
      <c r="D60" s="80"/>
      <c r="E60" s="80"/>
      <c r="F60" s="80"/>
      <c r="G60" s="80"/>
      <c r="H60" s="80"/>
    </row>
    <row r="61" spans="1:18" ht="24" customHeight="1">
      <c r="A61" s="102" t="s">
        <v>19</v>
      </c>
      <c r="B61" s="104">
        <v>0.03</v>
      </c>
      <c r="C61" s="80"/>
      <c r="D61" s="80"/>
      <c r="E61" s="80"/>
      <c r="F61" s="105"/>
      <c r="G61" s="105"/>
      <c r="H61" s="105"/>
    </row>
    <row r="62" spans="1:18" ht="24" customHeight="1">
      <c r="A62" s="102" t="s">
        <v>20</v>
      </c>
      <c r="B62" s="103">
        <v>1.4999999999999999E-2</v>
      </c>
      <c r="C62" s="80"/>
      <c r="D62" s="80"/>
      <c r="E62" s="80"/>
      <c r="F62" s="105"/>
      <c r="G62" s="105"/>
      <c r="H62" s="105"/>
    </row>
    <row r="63" spans="1:18" ht="24" customHeight="1">
      <c r="A63" s="102" t="s">
        <v>21</v>
      </c>
      <c r="B63" s="103">
        <v>0.01</v>
      </c>
      <c r="C63" s="80"/>
      <c r="D63" s="80"/>
      <c r="E63" s="80"/>
      <c r="F63" s="105"/>
      <c r="G63" s="105"/>
      <c r="H63" s="105"/>
      <c r="I63" s="1"/>
      <c r="J63" s="1"/>
      <c r="K63" s="1"/>
      <c r="L63" s="1"/>
      <c r="O63" s="45"/>
      <c r="R63" s="2">
        <v>10</v>
      </c>
    </row>
    <row r="64" spans="1:18" ht="24" customHeight="1">
      <c r="A64" s="102" t="s">
        <v>22</v>
      </c>
      <c r="B64" s="103">
        <v>6.0000000000000001E-3</v>
      </c>
      <c r="C64" s="80"/>
      <c r="D64" s="80"/>
      <c r="E64" s="80"/>
      <c r="F64" s="105"/>
      <c r="G64" s="105"/>
      <c r="H64" s="105"/>
      <c r="I64" s="1"/>
      <c r="J64" s="1"/>
      <c r="K64" s="1"/>
      <c r="L64" s="1"/>
    </row>
    <row r="65" spans="1:12" ht="24" customHeight="1">
      <c r="A65" s="102" t="s">
        <v>23</v>
      </c>
      <c r="B65" s="103">
        <v>2E-3</v>
      </c>
      <c r="C65" s="80"/>
      <c r="D65" s="80"/>
      <c r="E65" s="80"/>
      <c r="F65" s="105"/>
      <c r="G65" s="105"/>
      <c r="H65" s="105"/>
      <c r="I65" s="1"/>
      <c r="J65" s="1"/>
      <c r="K65" s="1"/>
      <c r="L65" s="1"/>
    </row>
    <row r="66" spans="1:12" ht="24" customHeight="1" thickBot="1">
      <c r="A66" s="106" t="s">
        <v>24</v>
      </c>
      <c r="B66" s="107">
        <v>0.08</v>
      </c>
      <c r="C66" s="80"/>
      <c r="D66" s="80"/>
      <c r="E66" s="80"/>
      <c r="F66" s="105"/>
      <c r="G66" s="105"/>
      <c r="H66" s="105"/>
      <c r="I66" s="1"/>
      <c r="J66" s="1"/>
      <c r="K66" s="1"/>
      <c r="L66" s="1"/>
    </row>
    <row r="67" spans="1:12" ht="24" customHeight="1" thickBot="1">
      <c r="A67" s="108" t="s">
        <v>25</v>
      </c>
      <c r="B67" s="109">
        <f>SUM(B59:B66)</f>
        <v>0.36800000000000005</v>
      </c>
      <c r="C67" s="80"/>
      <c r="D67" s="80"/>
      <c r="E67" s="80"/>
      <c r="F67" s="105"/>
      <c r="G67" s="105"/>
      <c r="H67" s="105"/>
      <c r="I67" s="1"/>
      <c r="J67" s="1"/>
      <c r="K67" s="1"/>
      <c r="L67" s="1"/>
    </row>
    <row r="68" spans="1:12" ht="73.75" customHeight="1" thickBot="1">
      <c r="A68" s="80"/>
      <c r="B68" s="80"/>
      <c r="C68" s="80"/>
      <c r="D68" s="80"/>
      <c r="E68" s="80"/>
      <c r="F68" s="105"/>
      <c r="G68" s="105"/>
      <c r="H68" s="105"/>
      <c r="I68" s="1"/>
      <c r="J68" s="1"/>
      <c r="K68" s="1"/>
      <c r="L68" s="1"/>
    </row>
    <row r="69" spans="1:12" ht="24" customHeight="1" thickBot="1">
      <c r="A69" s="324" t="s">
        <v>26</v>
      </c>
      <c r="B69" s="325"/>
      <c r="C69" s="325"/>
      <c r="D69" s="326"/>
      <c r="E69" s="80"/>
      <c r="F69" s="105"/>
      <c r="G69" s="105"/>
      <c r="H69" s="105"/>
      <c r="I69" s="1"/>
      <c r="J69" s="1"/>
      <c r="K69" s="1"/>
      <c r="L69" s="1"/>
    </row>
    <row r="70" spans="1:12" ht="24" customHeight="1">
      <c r="A70" s="93" t="s">
        <v>3</v>
      </c>
      <c r="B70" s="94" t="s">
        <v>1</v>
      </c>
      <c r="C70" s="94" t="s">
        <v>2</v>
      </c>
      <c r="D70" s="95" t="s">
        <v>4</v>
      </c>
      <c r="E70" s="80"/>
      <c r="F70" s="105"/>
      <c r="G70" s="105"/>
      <c r="H70" s="105"/>
      <c r="I70" s="1"/>
      <c r="J70" s="1"/>
      <c r="K70" s="1"/>
      <c r="L70" s="1"/>
    </row>
    <row r="71" spans="1:12" ht="38.4" customHeight="1" thickBot="1">
      <c r="A71" s="114" t="str">
        <f>A53</f>
        <v>Cargo A - Auxiliar de Serviços Gerais - CBO 5143</v>
      </c>
      <c r="B71" s="115">
        <f>G33+E53</f>
        <v>2513.7756565656564</v>
      </c>
      <c r="C71" s="208">
        <f>SUM($B$59:$B$65)</f>
        <v>0.28800000000000003</v>
      </c>
      <c r="D71" s="117">
        <f t="shared" ref="D71" si="9">B71*C71</f>
        <v>723.96738909090914</v>
      </c>
      <c r="E71" s="80"/>
      <c r="F71" s="105"/>
      <c r="G71" s="105"/>
      <c r="H71" s="105"/>
      <c r="I71" s="1"/>
      <c r="J71" s="1"/>
      <c r="K71" s="1"/>
      <c r="L71" s="1"/>
    </row>
    <row r="72" spans="1:12" ht="24" customHeight="1" thickBot="1">
      <c r="A72" s="80"/>
      <c r="B72" s="80"/>
      <c r="C72" s="80"/>
      <c r="D72" s="80"/>
      <c r="E72" s="80"/>
      <c r="F72" s="105"/>
      <c r="G72" s="105"/>
      <c r="H72" s="105"/>
      <c r="I72" s="1"/>
      <c r="J72" s="1"/>
      <c r="K72" s="1"/>
      <c r="L72" s="1"/>
    </row>
    <row r="73" spans="1:12" ht="24" customHeight="1" thickBot="1">
      <c r="A73" s="324" t="s">
        <v>27</v>
      </c>
      <c r="B73" s="325"/>
      <c r="C73" s="325"/>
      <c r="D73" s="326"/>
      <c r="E73" s="80"/>
      <c r="F73" s="105"/>
      <c r="G73" s="105"/>
      <c r="H73" s="105"/>
      <c r="I73" s="1"/>
      <c r="J73" s="1"/>
      <c r="K73" s="1"/>
      <c r="L73" s="1"/>
    </row>
    <row r="74" spans="1:12" ht="24" customHeight="1">
      <c r="A74" s="93" t="s">
        <v>3</v>
      </c>
      <c r="B74" s="94" t="s">
        <v>1</v>
      </c>
      <c r="C74" s="94" t="s">
        <v>2</v>
      </c>
      <c r="D74" s="95" t="s">
        <v>4</v>
      </c>
      <c r="E74" s="80"/>
      <c r="F74" s="105"/>
      <c r="G74" s="105"/>
      <c r="H74" s="105"/>
      <c r="I74" s="1"/>
      <c r="J74" s="1"/>
      <c r="K74" s="1"/>
      <c r="L74" s="1"/>
    </row>
    <row r="75" spans="1:12" ht="39.65" customHeight="1" thickBot="1">
      <c r="A75" s="114" t="str">
        <f>A21</f>
        <v>Cargo A - Auxiliar de Serviços Gerais - CBO 5143</v>
      </c>
      <c r="B75" s="115">
        <f>G33+E53</f>
        <v>2513.7756565656564</v>
      </c>
      <c r="C75" s="135">
        <f>$B$66</f>
        <v>0.08</v>
      </c>
      <c r="D75" s="117">
        <f t="shared" ref="D75" si="10">B75*C75</f>
        <v>201.1020525252525</v>
      </c>
      <c r="E75" s="80"/>
      <c r="F75" s="105"/>
      <c r="G75" s="105"/>
      <c r="H75" s="105"/>
      <c r="I75" s="1"/>
      <c r="J75" s="1"/>
      <c r="K75" s="1"/>
      <c r="L75" s="1"/>
    </row>
    <row r="76" spans="1:12" ht="16" thickBot="1">
      <c r="A76" s="80"/>
      <c r="B76" s="80"/>
      <c r="C76" s="80"/>
      <c r="D76" s="80"/>
      <c r="E76" s="80"/>
      <c r="F76" s="80"/>
      <c r="G76" s="80"/>
      <c r="H76" s="80"/>
      <c r="I76" s="1"/>
      <c r="J76" s="1"/>
      <c r="K76" s="1"/>
      <c r="L76" s="1"/>
    </row>
    <row r="77" spans="1:12" ht="24" customHeight="1" thickBot="1">
      <c r="A77" s="324" t="s">
        <v>14</v>
      </c>
      <c r="B77" s="325"/>
      <c r="C77" s="325"/>
      <c r="D77" s="326"/>
      <c r="E77" s="80"/>
      <c r="F77" s="80"/>
      <c r="G77" s="80"/>
      <c r="H77" s="80"/>
      <c r="I77" s="1"/>
      <c r="J77" s="1"/>
      <c r="K77" s="1"/>
      <c r="L77" s="1"/>
    </row>
    <row r="78" spans="1:12" ht="24" customHeight="1">
      <c r="A78" s="93" t="s">
        <v>3</v>
      </c>
      <c r="B78" s="94" t="s">
        <v>28</v>
      </c>
      <c r="C78" s="94" t="s">
        <v>24</v>
      </c>
      <c r="D78" s="95" t="s">
        <v>9</v>
      </c>
      <c r="E78" s="80"/>
      <c r="F78" s="80"/>
      <c r="G78" s="80"/>
      <c r="H78" s="80"/>
    </row>
    <row r="79" spans="1:12" ht="39.65" customHeight="1" thickBot="1">
      <c r="A79" s="114" t="str">
        <f>A21</f>
        <v>Cargo A - Auxiliar de Serviços Gerais - CBO 5143</v>
      </c>
      <c r="B79" s="115">
        <f>D71</f>
        <v>723.96738909090914</v>
      </c>
      <c r="C79" s="115">
        <f>D75</f>
        <v>201.1020525252525</v>
      </c>
      <c r="D79" s="117">
        <f t="shared" ref="D79" si="11">B79+C79</f>
        <v>925.06944161616161</v>
      </c>
      <c r="E79" s="80"/>
      <c r="F79" s="80"/>
      <c r="G79" s="80"/>
      <c r="H79" s="80"/>
    </row>
    <row r="80" spans="1:12" ht="24" customHeight="1" thickBot="1">
      <c r="A80" s="80"/>
      <c r="B80" s="80"/>
      <c r="C80" s="80"/>
      <c r="D80" s="80"/>
      <c r="E80" s="80"/>
      <c r="F80" s="80"/>
      <c r="G80" s="80"/>
      <c r="H80" s="80"/>
    </row>
    <row r="81" spans="1:8" ht="24" customHeight="1" thickBot="1">
      <c r="A81" s="346" t="s">
        <v>29</v>
      </c>
      <c r="B81" s="347"/>
      <c r="C81" s="347"/>
      <c r="D81" s="347"/>
      <c r="E81" s="347"/>
      <c r="F81" s="347"/>
      <c r="G81" s="347"/>
      <c r="H81" s="348"/>
    </row>
    <row r="82" spans="1:8" ht="24" customHeight="1" thickBot="1">
      <c r="A82" s="210"/>
      <c r="B82" s="211"/>
      <c r="C82" s="211"/>
      <c r="D82" s="211"/>
      <c r="E82" s="212"/>
      <c r="F82" s="212"/>
      <c r="G82" s="212"/>
      <c r="H82" s="212"/>
    </row>
    <row r="83" spans="1:8" ht="24" customHeight="1" thickBot="1">
      <c r="A83" s="369" t="s">
        <v>338</v>
      </c>
      <c r="B83" s="370"/>
      <c r="C83" s="370"/>
      <c r="D83" s="371"/>
      <c r="E83" s="80"/>
      <c r="F83" s="80"/>
      <c r="G83" s="80"/>
      <c r="H83" s="80"/>
    </row>
    <row r="84" spans="1:8" ht="43.75" customHeight="1">
      <c r="A84" s="110" t="s">
        <v>3</v>
      </c>
      <c r="B84" s="111" t="s">
        <v>34</v>
      </c>
      <c r="C84" s="112" t="s">
        <v>31</v>
      </c>
      <c r="D84" s="113" t="s">
        <v>4</v>
      </c>
      <c r="E84" s="80"/>
      <c r="F84" s="80"/>
      <c r="G84" s="80"/>
      <c r="H84" s="80"/>
    </row>
    <row r="85" spans="1:8" ht="37.75" customHeight="1" thickBot="1">
      <c r="A85" s="114" t="str">
        <f>A21</f>
        <v>Cargo A - Auxiliar de Serviços Gerais - CBO 5143</v>
      </c>
      <c r="B85" s="115">
        <f>A11</f>
        <v>25.42</v>
      </c>
      <c r="C85" s="116">
        <v>21</v>
      </c>
      <c r="D85" s="117">
        <f t="shared" ref="D85" si="12">B85*C85</f>
        <v>533.82000000000005</v>
      </c>
      <c r="E85" s="80"/>
      <c r="F85" s="80"/>
      <c r="G85" s="80"/>
      <c r="H85" s="80"/>
    </row>
    <row r="86" spans="1:8" ht="32.4" customHeight="1" thickBot="1">
      <c r="A86" s="80"/>
      <c r="B86" s="80"/>
      <c r="C86" s="80"/>
      <c r="D86" s="80"/>
      <c r="E86" s="80"/>
      <c r="F86" s="80"/>
      <c r="G86" s="80"/>
      <c r="H86" s="80"/>
    </row>
    <row r="87" spans="1:8" ht="24" customHeight="1" thickBot="1">
      <c r="A87" s="324" t="s">
        <v>340</v>
      </c>
      <c r="B87" s="325"/>
      <c r="C87" s="325"/>
      <c r="D87" s="326"/>
      <c r="E87" s="80"/>
      <c r="F87" s="80"/>
      <c r="G87" s="80"/>
      <c r="H87" s="80"/>
    </row>
    <row r="88" spans="1:8" ht="24" customHeight="1">
      <c r="A88" s="93" t="s">
        <v>3</v>
      </c>
      <c r="B88" s="94" t="s">
        <v>1</v>
      </c>
      <c r="C88" s="94" t="s">
        <v>2</v>
      </c>
      <c r="D88" s="95" t="s">
        <v>32</v>
      </c>
      <c r="E88" s="80"/>
      <c r="F88" s="80"/>
      <c r="G88" s="80"/>
      <c r="H88" s="80"/>
    </row>
    <row r="89" spans="1:8" ht="38.4" customHeight="1">
      <c r="A89" s="96" t="str">
        <f>A85</f>
        <v>Cargo A - Auxiliar de Serviços Gerais - CBO 5143</v>
      </c>
      <c r="B89" s="97">
        <f>D85</f>
        <v>533.82000000000005</v>
      </c>
      <c r="C89" s="293">
        <f>B11</f>
        <v>0.19</v>
      </c>
      <c r="D89" s="98">
        <f t="shared" ref="D89" si="13">B89*C89</f>
        <v>101.42580000000001</v>
      </c>
      <c r="E89" s="80"/>
      <c r="F89" s="80"/>
      <c r="G89" s="80"/>
      <c r="H89" s="80"/>
    </row>
    <row r="90" spans="1:8" ht="24" customHeight="1" thickBot="1">
      <c r="A90" s="80"/>
      <c r="B90" s="80"/>
      <c r="C90" s="80"/>
      <c r="D90" s="80"/>
      <c r="E90" s="80"/>
      <c r="F90" s="80"/>
      <c r="G90" s="80"/>
      <c r="H90" s="80"/>
    </row>
    <row r="91" spans="1:8" ht="24" customHeight="1" thickBot="1">
      <c r="A91" s="324" t="s">
        <v>341</v>
      </c>
      <c r="B91" s="325"/>
      <c r="C91" s="325"/>
      <c r="D91" s="326"/>
      <c r="E91" s="80"/>
      <c r="F91" s="80"/>
      <c r="G91" s="80"/>
      <c r="H91" s="80"/>
    </row>
    <row r="92" spans="1:8" ht="24" customHeight="1" thickBot="1">
      <c r="A92" s="93" t="s">
        <v>3</v>
      </c>
      <c r="B92" s="94" t="s">
        <v>30</v>
      </c>
      <c r="C92" s="94" t="s">
        <v>32</v>
      </c>
      <c r="D92" s="95" t="s">
        <v>33</v>
      </c>
      <c r="E92" s="80"/>
      <c r="F92" s="80"/>
      <c r="G92" s="80"/>
      <c r="H92" s="80"/>
    </row>
    <row r="93" spans="1:8" ht="45.65" customHeight="1" thickBot="1">
      <c r="A93" s="118" t="str">
        <f>A21</f>
        <v>Cargo A - Auxiliar de Serviços Gerais - CBO 5143</v>
      </c>
      <c r="B93" s="119">
        <f>D85</f>
        <v>533.82000000000005</v>
      </c>
      <c r="C93" s="119">
        <f>D89</f>
        <v>101.42580000000001</v>
      </c>
      <c r="D93" s="120">
        <f t="shared" ref="D93" si="14">B93-C93</f>
        <v>432.39420000000007</v>
      </c>
      <c r="E93" s="80"/>
      <c r="F93" s="80"/>
      <c r="G93" s="80"/>
      <c r="H93" s="80"/>
    </row>
    <row r="94" spans="1:8" ht="17.399999999999999" customHeight="1" thickBot="1">
      <c r="A94" s="80"/>
      <c r="B94" s="80"/>
      <c r="C94" s="80"/>
      <c r="D94" s="80"/>
      <c r="E94" s="80"/>
      <c r="F94" s="80"/>
      <c r="G94" s="80"/>
      <c r="H94" s="80"/>
    </row>
    <row r="95" spans="1:8" ht="21.65" customHeight="1" thickBot="1">
      <c r="A95" s="333" t="s">
        <v>347</v>
      </c>
      <c r="B95" s="334"/>
      <c r="C95" s="334"/>
      <c r="D95" s="335"/>
      <c r="E95" s="121"/>
      <c r="F95" s="121"/>
      <c r="G95" s="121"/>
      <c r="H95" s="121"/>
    </row>
    <row r="96" spans="1:8" ht="24" customHeight="1" thickBot="1">
      <c r="A96" s="362" t="s">
        <v>342</v>
      </c>
      <c r="B96" s="363"/>
      <c r="C96" s="363"/>
      <c r="D96" s="364"/>
      <c r="E96" s="80"/>
      <c r="F96" s="80"/>
      <c r="G96" s="80"/>
      <c r="H96" s="80"/>
    </row>
    <row r="97" spans="1:8" ht="24" customHeight="1" thickBot="1">
      <c r="A97" s="122" t="s">
        <v>3</v>
      </c>
      <c r="B97" s="87" t="s">
        <v>30</v>
      </c>
      <c r="C97" s="88" t="s">
        <v>32</v>
      </c>
      <c r="D97" s="90" t="s">
        <v>33</v>
      </c>
      <c r="E97" s="80"/>
      <c r="F97" s="80"/>
      <c r="G97" s="80"/>
      <c r="H97" s="80"/>
    </row>
    <row r="98" spans="1:8" ht="51.75" customHeight="1" thickBot="1">
      <c r="A98" s="123" t="str">
        <f>A21</f>
        <v>Cargo A - Auxiliar de Serviços Gerais - CBO 5143</v>
      </c>
      <c r="B98" s="124">
        <f>H11</f>
        <v>24.1</v>
      </c>
      <c r="C98" s="124">
        <v>0</v>
      </c>
      <c r="D98" s="125">
        <f t="shared" ref="D98" si="15">B98</f>
        <v>24.1</v>
      </c>
      <c r="E98" s="80"/>
      <c r="F98" s="80"/>
      <c r="G98" s="80"/>
      <c r="H98" s="80"/>
    </row>
    <row r="99" spans="1:8" ht="28.75" customHeight="1" thickBot="1">
      <c r="A99" s="80"/>
      <c r="B99" s="80"/>
      <c r="C99" s="80"/>
      <c r="D99" s="80"/>
      <c r="E99" s="80"/>
      <c r="F99" s="80"/>
      <c r="G99" s="80"/>
      <c r="H99" s="80"/>
    </row>
    <row r="100" spans="1:8" ht="27" customHeight="1" thickBot="1">
      <c r="A100" s="356" t="s">
        <v>29</v>
      </c>
      <c r="B100" s="357"/>
      <c r="C100" s="357"/>
      <c r="D100" s="357"/>
      <c r="E100" s="357"/>
      <c r="F100" s="358"/>
      <c r="G100" s="105"/>
      <c r="H100" s="80"/>
    </row>
    <row r="101" spans="1:8" ht="34.75" customHeight="1" thickBot="1">
      <c r="A101" s="93" t="s">
        <v>3</v>
      </c>
      <c r="B101" s="94" t="s">
        <v>35</v>
      </c>
      <c r="C101" s="94" t="s">
        <v>339</v>
      </c>
      <c r="D101" s="94" t="s">
        <v>199</v>
      </c>
      <c r="E101" s="59" t="s">
        <v>343</v>
      </c>
      <c r="F101" s="95" t="s">
        <v>9</v>
      </c>
      <c r="G101" s="80"/>
      <c r="H101" s="80"/>
    </row>
    <row r="102" spans="1:8" ht="42.65" customHeight="1" thickBot="1">
      <c r="A102" s="118" t="str">
        <f>A21</f>
        <v>Cargo A - Auxiliar de Serviços Gerais - CBO 5143</v>
      </c>
      <c r="B102" s="119">
        <v>0</v>
      </c>
      <c r="C102" s="119">
        <f>D93</f>
        <v>432.39420000000007</v>
      </c>
      <c r="D102" s="119">
        <f>D98</f>
        <v>24.1</v>
      </c>
      <c r="E102" s="119">
        <v>0</v>
      </c>
      <c r="F102" s="120">
        <f t="shared" ref="F102" si="16">SUM(B102:E102)</f>
        <v>456.49420000000009</v>
      </c>
      <c r="G102" s="80"/>
      <c r="H102" s="80"/>
    </row>
    <row r="103" spans="1:8" ht="31.75" customHeight="1" thickBot="1">
      <c r="A103" s="80"/>
      <c r="B103" s="80"/>
      <c r="C103" s="80"/>
      <c r="D103" s="80"/>
      <c r="E103" s="80"/>
      <c r="F103" s="80"/>
      <c r="G103" s="80"/>
      <c r="H103" s="80"/>
    </row>
    <row r="104" spans="1:8" ht="24" customHeight="1" thickBot="1">
      <c r="A104" s="318" t="s">
        <v>112</v>
      </c>
      <c r="B104" s="319"/>
      <c r="C104" s="319"/>
      <c r="D104" s="319"/>
      <c r="E104" s="319"/>
      <c r="F104" s="319"/>
      <c r="G104" s="319"/>
      <c r="H104" s="320"/>
    </row>
    <row r="105" spans="1:8" ht="24" customHeight="1" thickBot="1">
      <c r="A105" s="80"/>
      <c r="B105" s="80"/>
      <c r="C105" s="80"/>
      <c r="D105" s="80"/>
      <c r="E105" s="80"/>
      <c r="F105" s="80"/>
      <c r="G105" s="80"/>
      <c r="H105" s="80"/>
    </row>
    <row r="106" spans="1:8" ht="24" customHeight="1" thickBot="1">
      <c r="A106" s="356" t="s">
        <v>112</v>
      </c>
      <c r="B106" s="357"/>
      <c r="C106" s="357"/>
      <c r="D106" s="357"/>
      <c r="E106" s="358"/>
      <c r="F106" s="80"/>
      <c r="G106" s="80"/>
      <c r="H106" s="80"/>
    </row>
    <row r="107" spans="1:8" ht="24" customHeight="1">
      <c r="A107" s="93" t="s">
        <v>3</v>
      </c>
      <c r="B107" s="94" t="s">
        <v>46</v>
      </c>
      <c r="C107" s="94" t="s">
        <v>47</v>
      </c>
      <c r="D107" s="94" t="s">
        <v>48</v>
      </c>
      <c r="E107" s="95" t="s">
        <v>9</v>
      </c>
      <c r="F107" s="80"/>
      <c r="G107" s="80"/>
      <c r="H107" s="80"/>
    </row>
    <row r="108" spans="1:8" ht="41.4" customHeight="1" thickBot="1">
      <c r="A108" s="126" t="str">
        <f>A21</f>
        <v>Cargo A - Auxiliar de Serviços Gerais - CBO 5143</v>
      </c>
      <c r="B108" s="115">
        <f>E53</f>
        <v>409.21929292929292</v>
      </c>
      <c r="C108" s="115">
        <f>D79</f>
        <v>925.06944161616161</v>
      </c>
      <c r="D108" s="115">
        <f>F102</f>
        <v>456.49420000000009</v>
      </c>
      <c r="E108" s="117">
        <f t="shared" ref="E108" si="17">SUM(B108:D108)</f>
        <v>1790.7829345454547</v>
      </c>
      <c r="F108" s="80"/>
      <c r="G108" s="80"/>
      <c r="H108" s="80"/>
    </row>
    <row r="109" spans="1:8" ht="24" customHeight="1" thickBot="1">
      <c r="A109" s="80"/>
      <c r="B109" s="80"/>
      <c r="C109" s="80"/>
      <c r="D109" s="80"/>
      <c r="E109" s="80"/>
      <c r="F109" s="80"/>
      <c r="G109" s="80"/>
      <c r="H109" s="80"/>
    </row>
    <row r="110" spans="1:8" ht="24" customHeight="1" thickBot="1">
      <c r="A110" s="318" t="s">
        <v>36</v>
      </c>
      <c r="B110" s="319"/>
      <c r="C110" s="319"/>
      <c r="D110" s="319"/>
      <c r="E110" s="319"/>
      <c r="F110" s="319"/>
      <c r="G110" s="319"/>
      <c r="H110" s="320"/>
    </row>
    <row r="111" spans="1:8" ht="24" customHeight="1" thickBot="1">
      <c r="A111" s="80"/>
      <c r="B111" s="80"/>
      <c r="C111" s="80"/>
      <c r="D111" s="80"/>
      <c r="E111" s="80"/>
      <c r="F111" s="80"/>
      <c r="G111" s="80"/>
      <c r="H111" s="80"/>
    </row>
    <row r="112" spans="1:8" ht="36.75" customHeight="1" thickBot="1">
      <c r="A112" s="354" t="s">
        <v>37</v>
      </c>
      <c r="B112" s="355"/>
      <c r="C112" s="79"/>
      <c r="D112" s="80"/>
      <c r="E112" s="80"/>
      <c r="F112" s="80"/>
      <c r="G112" s="80"/>
      <c r="H112" s="80"/>
    </row>
    <row r="113" spans="1:8" ht="24" customHeight="1" thickBot="1">
      <c r="A113" s="87" t="s">
        <v>38</v>
      </c>
      <c r="B113" s="90" t="s">
        <v>2</v>
      </c>
      <c r="C113" s="80"/>
      <c r="D113" s="80"/>
      <c r="E113" s="80"/>
      <c r="F113" s="80"/>
      <c r="G113" s="80"/>
      <c r="H113" s="80"/>
    </row>
    <row r="114" spans="1:8" ht="53.25" customHeight="1">
      <c r="A114" s="85" t="s">
        <v>39</v>
      </c>
      <c r="B114" s="127">
        <f>'Caged-Limpeza'!G27</f>
        <v>0.50204732783834083</v>
      </c>
      <c r="C114" s="80"/>
      <c r="D114" s="80"/>
      <c r="E114" s="80"/>
      <c r="F114" s="80"/>
      <c r="G114" s="80"/>
      <c r="H114" s="80"/>
    </row>
    <row r="115" spans="1:8" ht="49.75" customHeight="1">
      <c r="A115" s="128" t="s">
        <v>40</v>
      </c>
      <c r="B115" s="129">
        <f>B114*45%</f>
        <v>0.22592129752725337</v>
      </c>
      <c r="C115" s="80"/>
      <c r="D115" s="80"/>
      <c r="E115" s="80"/>
      <c r="F115" s="80"/>
      <c r="G115" s="80"/>
      <c r="H115" s="80"/>
    </row>
    <row r="116" spans="1:8" ht="41.4" customHeight="1">
      <c r="A116" s="128" t="s">
        <v>41</v>
      </c>
      <c r="B116" s="129">
        <f>B114*55%</f>
        <v>0.27612603031108746</v>
      </c>
      <c r="C116" s="80"/>
      <c r="D116" s="80"/>
      <c r="E116" s="80"/>
      <c r="F116" s="80"/>
      <c r="G116" s="80"/>
      <c r="H116" s="80"/>
    </row>
    <row r="117" spans="1:8" ht="31">
      <c r="A117" s="96" t="s">
        <v>42</v>
      </c>
      <c r="B117" s="130">
        <f>'Caged-Limpeza'!G26</f>
        <v>1.7123105557032704E-2</v>
      </c>
      <c r="C117" s="80"/>
      <c r="D117" s="80"/>
      <c r="E117" s="80"/>
      <c r="F117" s="80"/>
      <c r="G117" s="80"/>
      <c r="H117" s="80"/>
    </row>
    <row r="118" spans="1:8" ht="31.5" thickBot="1">
      <c r="A118" s="131" t="s">
        <v>43</v>
      </c>
      <c r="B118" s="132">
        <f>'Caged-Limpeza'!H28</f>
        <v>0.48082956660462645</v>
      </c>
      <c r="C118" s="80"/>
      <c r="D118" s="80"/>
      <c r="E118" s="80"/>
      <c r="F118" s="80"/>
      <c r="G118" s="80"/>
      <c r="H118" s="80"/>
    </row>
    <row r="119" spans="1:8" ht="27.65" customHeight="1" thickBot="1">
      <c r="A119" s="87" t="s">
        <v>25</v>
      </c>
      <c r="B119" s="133">
        <f>SUM(B115:B118)</f>
        <v>1</v>
      </c>
      <c r="C119" s="80"/>
      <c r="D119" s="80"/>
      <c r="E119" s="80"/>
      <c r="F119" s="80"/>
      <c r="G119" s="80"/>
      <c r="H119" s="78"/>
    </row>
    <row r="120" spans="1:8" ht="16" thickBot="1">
      <c r="A120" s="80"/>
      <c r="B120" s="80"/>
      <c r="C120" s="80"/>
      <c r="D120" s="80"/>
      <c r="E120" s="80"/>
      <c r="F120" s="80"/>
      <c r="G120" s="80"/>
      <c r="H120" s="80"/>
    </row>
    <row r="121" spans="1:8" ht="24" customHeight="1" thickBot="1">
      <c r="A121" s="342" t="s">
        <v>44</v>
      </c>
      <c r="B121" s="343"/>
      <c r="C121" s="343"/>
      <c r="D121" s="343"/>
      <c r="E121" s="343"/>
      <c r="F121" s="343"/>
      <c r="G121" s="343"/>
      <c r="H121" s="344"/>
    </row>
    <row r="122" spans="1:8" ht="24" customHeight="1" thickBot="1">
      <c r="A122" s="80"/>
      <c r="B122" s="80"/>
      <c r="C122" s="80"/>
      <c r="D122" s="80"/>
      <c r="E122" s="80"/>
      <c r="F122" s="80"/>
      <c r="G122" s="80"/>
      <c r="H122" s="80"/>
    </row>
    <row r="123" spans="1:8" ht="36" customHeight="1" thickBot="1">
      <c r="A123" s="324" t="s">
        <v>45</v>
      </c>
      <c r="B123" s="325"/>
      <c r="C123" s="325"/>
      <c r="D123" s="326"/>
      <c r="E123" s="80"/>
      <c r="F123" s="80"/>
      <c r="G123" s="80"/>
      <c r="H123" s="80"/>
    </row>
    <row r="124" spans="1:8" ht="53.4" customHeight="1">
      <c r="A124" s="93" t="s">
        <v>3</v>
      </c>
      <c r="B124" s="94" t="s">
        <v>1</v>
      </c>
      <c r="C124" s="59" t="s">
        <v>114</v>
      </c>
      <c r="D124" s="95" t="s">
        <v>4</v>
      </c>
      <c r="E124" s="80"/>
      <c r="F124" s="80"/>
      <c r="G124" s="80"/>
      <c r="H124" s="80"/>
    </row>
    <row r="125" spans="1:8" ht="36.65" customHeight="1" thickBot="1">
      <c r="A125" s="114" t="str">
        <f>A21</f>
        <v>Cargo A - Auxiliar de Serviços Gerais - CBO 5143</v>
      </c>
      <c r="B125" s="115">
        <f>G33+(E108-D71)</f>
        <v>3171.371909090909</v>
      </c>
      <c r="C125" s="134">
        <v>12</v>
      </c>
      <c r="D125" s="117">
        <f t="shared" ref="D125" si="18">B125/C125</f>
        <v>264.28099242424241</v>
      </c>
      <c r="E125" s="80"/>
      <c r="F125" s="80"/>
      <c r="G125" s="80"/>
      <c r="H125" s="80"/>
    </row>
    <row r="126" spans="1:8" ht="24" customHeight="1">
      <c r="A126" s="80"/>
      <c r="B126" s="80"/>
      <c r="C126" s="80"/>
      <c r="D126" s="80"/>
      <c r="E126" s="80"/>
      <c r="F126" s="80"/>
      <c r="G126" s="80"/>
      <c r="H126" s="80"/>
    </row>
    <row r="127" spans="1:8" ht="24" customHeight="1" thickBot="1">
      <c r="A127" s="80"/>
      <c r="B127" s="80"/>
      <c r="C127" s="80"/>
      <c r="D127" s="80"/>
      <c r="E127" s="80"/>
      <c r="F127" s="80"/>
      <c r="G127" s="80"/>
      <c r="H127" s="80"/>
    </row>
    <row r="128" spans="1:8" ht="33.65" customHeight="1" thickBot="1">
      <c r="A128" s="324" t="s">
        <v>50</v>
      </c>
      <c r="B128" s="325"/>
      <c r="C128" s="325"/>
      <c r="D128" s="326"/>
      <c r="E128" s="80"/>
      <c r="F128" s="80"/>
      <c r="G128" s="80"/>
      <c r="H128" s="80"/>
    </row>
    <row r="129" spans="1:8" ht="24" customHeight="1">
      <c r="A129" s="110" t="s">
        <v>3</v>
      </c>
      <c r="B129" s="111" t="s">
        <v>1</v>
      </c>
      <c r="C129" s="111" t="s">
        <v>2</v>
      </c>
      <c r="D129" s="113" t="s">
        <v>4</v>
      </c>
      <c r="E129" s="80"/>
      <c r="F129" s="80"/>
      <c r="G129" s="80"/>
      <c r="H129" s="80"/>
    </row>
    <row r="130" spans="1:8" ht="43.75" customHeight="1" thickBot="1">
      <c r="A130" s="114" t="str">
        <f>A21</f>
        <v>Cargo A - Auxiliar de Serviços Gerais - CBO 5143</v>
      </c>
      <c r="B130" s="115">
        <f>D125</f>
        <v>264.28099242424241</v>
      </c>
      <c r="C130" s="296">
        <v>0.22589999999999999</v>
      </c>
      <c r="D130" s="117">
        <f t="shared" ref="D130" si="19">B130*C130</f>
        <v>59.701076188636357</v>
      </c>
      <c r="E130" s="80"/>
      <c r="F130" s="80"/>
      <c r="G130" s="80"/>
      <c r="H130" s="80"/>
    </row>
    <row r="131" spans="1:8" ht="24" customHeight="1" thickBot="1">
      <c r="A131" s="80"/>
      <c r="B131" s="80"/>
      <c r="C131" s="80"/>
      <c r="D131" s="80"/>
      <c r="E131" s="80"/>
      <c r="F131" s="80"/>
      <c r="G131" s="80"/>
      <c r="H131" s="80"/>
    </row>
    <row r="132" spans="1:8" ht="24" customHeight="1" thickBot="1">
      <c r="A132" s="342" t="s">
        <v>51</v>
      </c>
      <c r="B132" s="343"/>
      <c r="C132" s="343"/>
      <c r="D132" s="343"/>
      <c r="E132" s="343"/>
      <c r="F132" s="343"/>
      <c r="G132" s="343"/>
      <c r="H132" s="344"/>
    </row>
    <row r="133" spans="1:8" ht="24" customHeight="1" thickBot="1">
      <c r="A133" s="80"/>
      <c r="B133" s="80"/>
      <c r="C133" s="80"/>
      <c r="D133" s="80"/>
      <c r="E133" s="80"/>
      <c r="F133" s="80"/>
      <c r="G133" s="80"/>
      <c r="H133" s="80"/>
    </row>
    <row r="134" spans="1:8" ht="37.25" customHeight="1" thickBot="1">
      <c r="A134" s="324" t="s">
        <v>52</v>
      </c>
      <c r="B134" s="325"/>
      <c r="C134" s="325"/>
      <c r="D134" s="326"/>
      <c r="E134" s="80"/>
      <c r="F134" s="80"/>
      <c r="G134" s="80"/>
      <c r="H134" s="80"/>
    </row>
    <row r="135" spans="1:8" ht="48.65" customHeight="1">
      <c r="A135" s="93" t="s">
        <v>3</v>
      </c>
      <c r="B135" s="94" t="s">
        <v>1</v>
      </c>
      <c r="C135" s="59" t="s">
        <v>114</v>
      </c>
      <c r="D135" s="95" t="s">
        <v>4</v>
      </c>
      <c r="E135" s="80"/>
      <c r="F135" s="80"/>
      <c r="G135" s="80"/>
      <c r="H135" s="80"/>
    </row>
    <row r="136" spans="1:8" ht="33" customHeight="1" thickBot="1">
      <c r="A136" s="114" t="str">
        <f>A21</f>
        <v>Cargo A - Auxiliar de Serviços Gerais - CBO 5143</v>
      </c>
      <c r="B136" s="115">
        <f>((G33+E108)/30)*7</f>
        <v>908.9125029090909</v>
      </c>
      <c r="C136" s="134">
        <v>12</v>
      </c>
      <c r="D136" s="117">
        <f t="shared" ref="D136" si="20">B136/C136</f>
        <v>75.742708575757575</v>
      </c>
      <c r="E136" s="80"/>
      <c r="F136" s="80"/>
      <c r="G136" s="80"/>
      <c r="H136" s="80"/>
    </row>
    <row r="137" spans="1:8" ht="24" customHeight="1" thickBot="1">
      <c r="A137" s="80"/>
      <c r="B137" s="80"/>
      <c r="C137" s="80"/>
      <c r="D137" s="80"/>
      <c r="E137" s="80"/>
      <c r="F137" s="80"/>
      <c r="G137" s="80"/>
      <c r="H137" s="80"/>
    </row>
    <row r="138" spans="1:8" ht="24" customHeight="1" thickBot="1">
      <c r="A138" s="342" t="s">
        <v>239</v>
      </c>
      <c r="B138" s="343"/>
      <c r="C138" s="343"/>
      <c r="D138" s="344"/>
      <c r="E138" s="80"/>
      <c r="F138" s="80"/>
      <c r="G138" s="80"/>
      <c r="H138" s="80"/>
    </row>
    <row r="139" spans="1:8" ht="37.25" customHeight="1">
      <c r="A139" s="93" t="s">
        <v>3</v>
      </c>
      <c r="B139" s="94" t="s">
        <v>1</v>
      </c>
      <c r="C139" s="136" t="s">
        <v>49</v>
      </c>
      <c r="D139" s="95" t="s">
        <v>4</v>
      </c>
      <c r="E139" s="80"/>
      <c r="F139" s="80"/>
      <c r="G139" s="80"/>
      <c r="H139" s="80"/>
    </row>
    <row r="140" spans="1:8" ht="36.75" customHeight="1" thickBot="1">
      <c r="A140" s="114" t="str">
        <f>A21</f>
        <v>Cargo A - Auxiliar de Serviços Gerais - CBO 5143</v>
      </c>
      <c r="B140" s="115">
        <f>D75</f>
        <v>201.1020525252525</v>
      </c>
      <c r="C140" s="137">
        <v>0.4</v>
      </c>
      <c r="D140" s="117">
        <f t="shared" ref="D140" si="21">B140*C140</f>
        <v>80.440821010101004</v>
      </c>
      <c r="E140" s="80"/>
      <c r="F140" s="80"/>
      <c r="G140" s="80"/>
      <c r="H140" s="80"/>
    </row>
    <row r="141" spans="1:8" ht="42.65" customHeight="1" thickBot="1">
      <c r="A141" s="80"/>
      <c r="B141" s="80"/>
      <c r="C141" s="80"/>
      <c r="D141" s="80"/>
      <c r="E141" s="80"/>
      <c r="F141" s="80"/>
      <c r="G141" s="80"/>
      <c r="H141" s="80"/>
    </row>
    <row r="142" spans="1:8" ht="24" customHeight="1" thickBot="1">
      <c r="A142" s="324" t="s">
        <v>61</v>
      </c>
      <c r="B142" s="325"/>
      <c r="C142" s="325"/>
      <c r="D142" s="326"/>
      <c r="E142" s="80"/>
      <c r="F142" s="80"/>
      <c r="G142" s="80"/>
      <c r="H142" s="80"/>
    </row>
    <row r="143" spans="1:8" ht="24" customHeight="1">
      <c r="A143" s="93" t="s">
        <v>3</v>
      </c>
      <c r="B143" s="94" t="s">
        <v>1</v>
      </c>
      <c r="C143" s="94" t="s">
        <v>2</v>
      </c>
      <c r="D143" s="95" t="s">
        <v>4</v>
      </c>
      <c r="E143" s="80"/>
      <c r="F143" s="80"/>
      <c r="G143" s="80"/>
      <c r="H143" s="80"/>
    </row>
    <row r="144" spans="1:8" ht="45.65" customHeight="1" thickBot="1">
      <c r="A144" s="114" t="str">
        <f>A21</f>
        <v>Cargo A - Auxiliar de Serviços Gerais - CBO 5143</v>
      </c>
      <c r="B144" s="115">
        <f>D136+D140</f>
        <v>156.18352958585859</v>
      </c>
      <c r="C144" s="296">
        <v>0.27610000000000001</v>
      </c>
      <c r="D144" s="117">
        <f t="shared" ref="D144" si="22">B144*C144</f>
        <v>43.122272518655556</v>
      </c>
      <c r="E144" s="80"/>
      <c r="F144" s="80"/>
      <c r="G144" s="80"/>
      <c r="H144" s="80"/>
    </row>
    <row r="145" spans="1:8" ht="24" customHeight="1" thickBot="1">
      <c r="A145" s="80"/>
      <c r="B145" s="80"/>
      <c r="C145" s="80"/>
      <c r="D145" s="80"/>
      <c r="E145" s="80"/>
      <c r="F145" s="80"/>
      <c r="G145" s="80"/>
      <c r="H145" s="80"/>
    </row>
    <row r="146" spans="1:8" ht="24" customHeight="1" thickBot="1">
      <c r="A146" s="342" t="s">
        <v>53</v>
      </c>
      <c r="B146" s="343"/>
      <c r="C146" s="343"/>
      <c r="D146" s="343"/>
      <c r="E146" s="343"/>
      <c r="F146" s="343"/>
      <c r="G146" s="343"/>
      <c r="H146" s="344"/>
    </row>
    <row r="147" spans="1:8" ht="24" customHeight="1" thickBot="1">
      <c r="A147" s="80"/>
      <c r="B147" s="80"/>
      <c r="C147" s="80"/>
      <c r="D147" s="80"/>
      <c r="E147" s="80"/>
      <c r="F147" s="80"/>
      <c r="G147" s="80"/>
      <c r="H147" s="80"/>
    </row>
    <row r="148" spans="1:8" ht="32.4" customHeight="1" thickBot="1">
      <c r="A148" s="356" t="s">
        <v>56</v>
      </c>
      <c r="B148" s="357"/>
      <c r="C148" s="357"/>
      <c r="D148" s="357"/>
      <c r="E148" s="358"/>
      <c r="F148" s="80"/>
      <c r="G148" s="80"/>
      <c r="H148" s="80"/>
    </row>
    <row r="149" spans="1:8" ht="48" customHeight="1">
      <c r="A149" s="93" t="s">
        <v>3</v>
      </c>
      <c r="B149" s="59" t="s">
        <v>113</v>
      </c>
      <c r="C149" s="59" t="s">
        <v>55</v>
      </c>
      <c r="D149" s="59" t="s">
        <v>54</v>
      </c>
      <c r="E149" s="95" t="s">
        <v>4</v>
      </c>
      <c r="F149" s="80"/>
      <c r="G149" s="80"/>
      <c r="H149" s="80"/>
    </row>
    <row r="150" spans="1:8" ht="42" customHeight="1" thickBot="1">
      <c r="A150" s="114" t="str">
        <f>A21</f>
        <v>Cargo A - Auxiliar de Serviços Gerais - CBO 5143</v>
      </c>
      <c r="B150" s="291">
        <f>-D41</f>
        <v>-175.37969696969697</v>
      </c>
      <c r="C150" s="291">
        <f>-D45</f>
        <v>-175.37969696969697</v>
      </c>
      <c r="D150" s="291">
        <f>-E49</f>
        <v>-58.459898989898988</v>
      </c>
      <c r="E150" s="292">
        <f t="shared" ref="E150" si="23">SUM(B150:D150)</f>
        <v>-409.21929292929292</v>
      </c>
      <c r="F150" s="80"/>
      <c r="G150" s="80"/>
      <c r="H150" s="80"/>
    </row>
    <row r="151" spans="1:8" ht="57.65" customHeight="1" thickBot="1">
      <c r="A151" s="80"/>
      <c r="B151" s="80"/>
      <c r="C151" s="80"/>
      <c r="D151" s="80"/>
      <c r="E151" s="80"/>
      <c r="F151" s="80"/>
      <c r="G151" s="80"/>
      <c r="H151" s="80"/>
    </row>
    <row r="152" spans="1:8" ht="24" customHeight="1" thickBot="1">
      <c r="A152" s="324" t="s">
        <v>57</v>
      </c>
      <c r="B152" s="325"/>
      <c r="C152" s="325"/>
      <c r="D152" s="326"/>
      <c r="E152" s="80"/>
      <c r="F152" s="80"/>
      <c r="G152" s="80"/>
      <c r="H152" s="80"/>
    </row>
    <row r="153" spans="1:8" ht="24" customHeight="1">
      <c r="A153" s="93" t="s">
        <v>3</v>
      </c>
      <c r="B153" s="94" t="s">
        <v>6</v>
      </c>
      <c r="C153" s="94" t="s">
        <v>2</v>
      </c>
      <c r="D153" s="95" t="s">
        <v>4</v>
      </c>
      <c r="E153" s="80"/>
      <c r="F153" s="80"/>
      <c r="G153" s="80"/>
      <c r="H153" s="80"/>
    </row>
    <row r="154" spans="1:8" ht="39.65" customHeight="1" thickBot="1">
      <c r="A154" s="114" t="str">
        <f>A21</f>
        <v>Cargo A - Auxiliar de Serviços Gerais - CBO 5143</v>
      </c>
      <c r="B154" s="138">
        <f>E150</f>
        <v>-409.21929292929292</v>
      </c>
      <c r="C154" s="135">
        <f t="shared" ref="C154" si="24">$B$117</f>
        <v>1.7123105557032704E-2</v>
      </c>
      <c r="D154" s="139">
        <f>B154*C154</f>
        <v>-7.0071051488025695</v>
      </c>
      <c r="E154" s="80"/>
      <c r="F154" s="80"/>
      <c r="G154" s="80"/>
      <c r="H154" s="80"/>
    </row>
    <row r="155" spans="1:8" ht="24" customHeight="1" thickBot="1">
      <c r="A155" s="80"/>
      <c r="B155" s="80"/>
      <c r="C155" s="80"/>
      <c r="D155" s="80"/>
      <c r="E155" s="80"/>
      <c r="F155" s="80"/>
      <c r="G155" s="80"/>
      <c r="H155" s="80"/>
    </row>
    <row r="156" spans="1:8" ht="24" customHeight="1" thickBot="1">
      <c r="A156" s="318" t="s">
        <v>36</v>
      </c>
      <c r="B156" s="319"/>
      <c r="C156" s="319"/>
      <c r="D156" s="319"/>
      <c r="E156" s="319"/>
      <c r="F156" s="319"/>
      <c r="G156" s="319"/>
      <c r="H156" s="320"/>
    </row>
    <row r="157" spans="1:8" ht="24" customHeight="1" thickBot="1">
      <c r="A157" s="80"/>
      <c r="B157" s="80"/>
      <c r="C157" s="80"/>
      <c r="D157" s="80"/>
      <c r="E157" s="80"/>
      <c r="F157" s="80"/>
      <c r="G157" s="80"/>
      <c r="H157" s="80"/>
    </row>
    <row r="158" spans="1:8" s="14" customFormat="1" ht="24" customHeight="1" thickBot="1">
      <c r="A158" s="356" t="s">
        <v>36</v>
      </c>
      <c r="B158" s="357"/>
      <c r="C158" s="357"/>
      <c r="D158" s="357"/>
      <c r="E158" s="358"/>
      <c r="F158" s="80"/>
      <c r="G158" s="80"/>
      <c r="H158" s="80"/>
    </row>
    <row r="159" spans="1:8" ht="24" customHeight="1">
      <c r="A159" s="93" t="s">
        <v>3</v>
      </c>
      <c r="B159" s="94" t="s">
        <v>58</v>
      </c>
      <c r="C159" s="94" t="s">
        <v>59</v>
      </c>
      <c r="D159" s="94" t="s">
        <v>60</v>
      </c>
      <c r="E159" s="95" t="s">
        <v>9</v>
      </c>
      <c r="F159" s="80"/>
      <c r="G159" s="80"/>
      <c r="H159" s="80"/>
    </row>
    <row r="160" spans="1:8" ht="37.75" customHeight="1" thickBot="1">
      <c r="A160" s="114" t="str">
        <f>A21</f>
        <v>Cargo A - Auxiliar de Serviços Gerais - CBO 5143</v>
      </c>
      <c r="B160" s="115">
        <f>D130</f>
        <v>59.701076188636357</v>
      </c>
      <c r="C160" s="115">
        <f>D144</f>
        <v>43.122272518655556</v>
      </c>
      <c r="D160" s="138">
        <f>D154</f>
        <v>-7.0071051488025695</v>
      </c>
      <c r="E160" s="117">
        <f t="shared" ref="E160" si="25">SUM(B160:D160)</f>
        <v>95.816243558489347</v>
      </c>
      <c r="F160" s="80"/>
      <c r="G160" s="80"/>
      <c r="H160" s="80"/>
    </row>
    <row r="161" spans="1:15" ht="24" customHeight="1" thickBot="1">
      <c r="A161" s="80"/>
      <c r="B161" s="80"/>
      <c r="C161" s="80"/>
      <c r="D161" s="80"/>
      <c r="E161" s="80"/>
      <c r="F161" s="80"/>
      <c r="G161" s="80"/>
      <c r="H161" s="80"/>
    </row>
    <row r="162" spans="1:15" ht="24" customHeight="1" thickBot="1">
      <c r="A162" s="318" t="s">
        <v>62</v>
      </c>
      <c r="B162" s="319"/>
      <c r="C162" s="319"/>
      <c r="D162" s="319"/>
      <c r="E162" s="319"/>
      <c r="F162" s="319"/>
      <c r="G162" s="319"/>
      <c r="H162" s="320"/>
    </row>
    <row r="163" spans="1:15" ht="24" customHeight="1" thickBot="1">
      <c r="A163" s="214"/>
      <c r="B163" s="213"/>
      <c r="C163" s="213"/>
      <c r="D163" s="213"/>
      <c r="E163" s="213"/>
      <c r="F163" s="213"/>
      <c r="G163" s="213"/>
      <c r="H163" s="140"/>
    </row>
    <row r="164" spans="1:15" ht="24" customHeight="1" thickBot="1">
      <c r="A164" s="342" t="s">
        <v>195</v>
      </c>
      <c r="B164" s="343"/>
      <c r="C164" s="343"/>
      <c r="D164" s="343"/>
      <c r="E164" s="343"/>
      <c r="F164" s="343"/>
      <c r="G164" s="344"/>
      <c r="H164" s="80"/>
    </row>
    <row r="165" spans="1:15" ht="41.25" customHeight="1" thickBot="1">
      <c r="A165" s="342" t="s">
        <v>66</v>
      </c>
      <c r="B165" s="343"/>
      <c r="C165" s="343"/>
      <c r="D165" s="343"/>
      <c r="E165" s="343"/>
      <c r="F165" s="343"/>
      <c r="G165" s="344"/>
      <c r="H165" s="80"/>
    </row>
    <row r="166" spans="1:15" ht="39" customHeight="1" thickBot="1">
      <c r="A166" s="372" t="s">
        <v>3</v>
      </c>
      <c r="B166" s="372" t="s">
        <v>196</v>
      </c>
      <c r="C166" s="372" t="s">
        <v>67</v>
      </c>
      <c r="D166" s="342" t="s">
        <v>68</v>
      </c>
      <c r="E166" s="344"/>
      <c r="F166" s="342" t="s">
        <v>69</v>
      </c>
      <c r="G166" s="344"/>
      <c r="H166" s="80"/>
    </row>
    <row r="167" spans="1:15" ht="48" customHeight="1" thickBot="1">
      <c r="A167" s="373"/>
      <c r="B167" s="373"/>
      <c r="C167" s="373"/>
      <c r="D167" s="141" t="s">
        <v>70</v>
      </c>
      <c r="E167" s="141" t="s">
        <v>71</v>
      </c>
      <c r="F167" s="141" t="s">
        <v>70</v>
      </c>
      <c r="G167" s="141" t="s">
        <v>71</v>
      </c>
      <c r="H167" s="80"/>
    </row>
    <row r="168" spans="1:15" ht="24" customHeight="1">
      <c r="A168" s="91" t="s">
        <v>13</v>
      </c>
      <c r="B168" s="142">
        <v>1</v>
      </c>
      <c r="C168" s="143">
        <v>30</v>
      </c>
      <c r="D168" s="144">
        <v>0.5</v>
      </c>
      <c r="E168" s="145">
        <f t="shared" ref="E168:E179" si="26">(B168*C168)*D168</f>
        <v>15</v>
      </c>
      <c r="F168" s="146">
        <f>(251/365)</f>
        <v>0.68767123287671228</v>
      </c>
      <c r="G168" s="145">
        <f t="shared" ref="G168:G179" si="27">(B168*C168)*F168</f>
        <v>20.63013698630137</v>
      </c>
      <c r="H168" s="80"/>
    </row>
    <row r="169" spans="1:15" ht="15.5">
      <c r="A169" s="96" t="s">
        <v>72</v>
      </c>
      <c r="B169" s="147">
        <v>1</v>
      </c>
      <c r="C169" s="148">
        <v>1</v>
      </c>
      <c r="D169" s="149">
        <v>1</v>
      </c>
      <c r="E169" s="150">
        <f t="shared" si="26"/>
        <v>1</v>
      </c>
      <c r="F169" s="151">
        <v>1</v>
      </c>
      <c r="G169" s="150">
        <f t="shared" si="27"/>
        <v>1</v>
      </c>
      <c r="H169" s="80"/>
      <c r="I169" s="365"/>
      <c r="J169" s="366"/>
      <c r="K169" s="366"/>
      <c r="L169" s="366"/>
      <c r="M169" s="366"/>
      <c r="N169" s="366"/>
      <c r="O169" s="366"/>
    </row>
    <row r="170" spans="1:15" ht="24" customHeight="1">
      <c r="A170" s="96" t="s">
        <v>73</v>
      </c>
      <c r="B170" s="147">
        <v>9.2200000000000004E-2</v>
      </c>
      <c r="C170" s="148">
        <v>15</v>
      </c>
      <c r="D170" s="149">
        <v>0.5</v>
      </c>
      <c r="E170" s="150">
        <f t="shared" si="26"/>
        <v>0.6915</v>
      </c>
      <c r="F170" s="151">
        <f>F168</f>
        <v>0.68767123287671228</v>
      </c>
      <c r="G170" s="150">
        <f t="shared" si="27"/>
        <v>0.95104931506849311</v>
      </c>
      <c r="H170" s="80"/>
    </row>
    <row r="171" spans="1:15" ht="31.5" customHeight="1">
      <c r="A171" s="96" t="s">
        <v>74</v>
      </c>
      <c r="B171" s="147">
        <v>1</v>
      </c>
      <c r="C171" s="148">
        <v>5</v>
      </c>
      <c r="D171" s="149">
        <v>0.5</v>
      </c>
      <c r="E171" s="150">
        <f t="shared" si="26"/>
        <v>2.5</v>
      </c>
      <c r="F171" s="151">
        <f>F168</f>
        <v>0.68767123287671228</v>
      </c>
      <c r="G171" s="150">
        <f t="shared" si="27"/>
        <v>3.4383561643835616</v>
      </c>
      <c r="H171" s="80"/>
    </row>
    <row r="172" spans="1:15" ht="24" customHeight="1">
      <c r="A172" s="96" t="s">
        <v>75</v>
      </c>
      <c r="B172" s="147">
        <v>0.13439999999999999</v>
      </c>
      <c r="C172" s="148">
        <v>2</v>
      </c>
      <c r="D172" s="149">
        <v>1</v>
      </c>
      <c r="E172" s="150">
        <f t="shared" si="26"/>
        <v>0.26879999999999998</v>
      </c>
      <c r="F172" s="151">
        <v>1</v>
      </c>
      <c r="G172" s="150">
        <f t="shared" si="27"/>
        <v>0.26879999999999998</v>
      </c>
      <c r="H172" s="80"/>
    </row>
    <row r="173" spans="1:15" ht="24" customHeight="1">
      <c r="A173" s="96" t="s">
        <v>76</v>
      </c>
      <c r="B173" s="147">
        <v>3.0499999999999999E-2</v>
      </c>
      <c r="C173" s="148">
        <v>2</v>
      </c>
      <c r="D173" s="149">
        <v>0.5</v>
      </c>
      <c r="E173" s="150">
        <f t="shared" si="26"/>
        <v>3.0499999999999999E-2</v>
      </c>
      <c r="F173" s="151">
        <f>F168</f>
        <v>0.68767123287671228</v>
      </c>
      <c r="G173" s="150">
        <f t="shared" si="27"/>
        <v>4.1947945205479446E-2</v>
      </c>
      <c r="H173" s="80"/>
    </row>
    <row r="174" spans="1:15" ht="24" customHeight="1">
      <c r="A174" s="96" t="s">
        <v>77</v>
      </c>
      <c r="B174" s="147">
        <v>1.18E-2</v>
      </c>
      <c r="C174" s="148">
        <v>3</v>
      </c>
      <c r="D174" s="149">
        <v>0.5</v>
      </c>
      <c r="E174" s="150">
        <f t="shared" si="26"/>
        <v>1.77E-2</v>
      </c>
      <c r="F174" s="151">
        <v>1</v>
      </c>
      <c r="G174" s="150">
        <f t="shared" si="27"/>
        <v>3.5400000000000001E-2</v>
      </c>
      <c r="H174" s="80"/>
    </row>
    <row r="175" spans="1:15" ht="24" customHeight="1">
      <c r="A175" s="96" t="s">
        <v>78</v>
      </c>
      <c r="B175" s="147">
        <v>0.02</v>
      </c>
      <c r="C175" s="148">
        <v>1</v>
      </c>
      <c r="D175" s="149">
        <v>1</v>
      </c>
      <c r="E175" s="150">
        <f t="shared" si="26"/>
        <v>0.02</v>
      </c>
      <c r="F175" s="151">
        <v>1</v>
      </c>
      <c r="G175" s="150">
        <f t="shared" si="27"/>
        <v>0.02</v>
      </c>
      <c r="H175" s="80"/>
    </row>
    <row r="176" spans="1:15" ht="24" customHeight="1">
      <c r="A176" s="96" t="s">
        <v>79</v>
      </c>
      <c r="B176" s="147">
        <v>4.0000000000000001E-3</v>
      </c>
      <c r="C176" s="148">
        <v>1</v>
      </c>
      <c r="D176" s="149">
        <v>1</v>
      </c>
      <c r="E176" s="150">
        <f t="shared" si="26"/>
        <v>4.0000000000000001E-3</v>
      </c>
      <c r="F176" s="151">
        <v>1</v>
      </c>
      <c r="G176" s="150">
        <f t="shared" si="27"/>
        <v>4.0000000000000001E-3</v>
      </c>
      <c r="H176" s="80"/>
    </row>
    <row r="177" spans="1:8" ht="24" customHeight="1">
      <c r="A177" s="96" t="s">
        <v>80</v>
      </c>
      <c r="B177" s="147">
        <v>1.43E-2</v>
      </c>
      <c r="C177" s="148">
        <v>20</v>
      </c>
      <c r="D177" s="149">
        <v>0.5</v>
      </c>
      <c r="E177" s="150">
        <f t="shared" si="26"/>
        <v>0.14300000000000002</v>
      </c>
      <c r="F177" s="151">
        <f>F170</f>
        <v>0.68767123287671228</v>
      </c>
      <c r="G177" s="150">
        <f t="shared" si="27"/>
        <v>0.19667397260273972</v>
      </c>
      <c r="H177" s="80"/>
    </row>
    <row r="178" spans="1:8" ht="24" customHeight="1">
      <c r="A178" s="96" t="s">
        <v>81</v>
      </c>
      <c r="B178" s="147">
        <v>1.9699999999999999E-2</v>
      </c>
      <c r="C178" s="148">
        <v>180</v>
      </c>
      <c r="D178" s="149">
        <v>0.5</v>
      </c>
      <c r="E178" s="150">
        <f t="shared" si="26"/>
        <v>1.7729999999999999</v>
      </c>
      <c r="F178" s="151">
        <f>F170</f>
        <v>0.68767123287671228</v>
      </c>
      <c r="G178" s="150">
        <f t="shared" si="27"/>
        <v>2.4384821917808215</v>
      </c>
      <c r="H178" s="80"/>
    </row>
    <row r="179" spans="1:8" ht="24" customHeight="1" thickBot="1">
      <c r="A179" s="114" t="s">
        <v>82</v>
      </c>
      <c r="B179" s="152">
        <v>1.6000000000000001E-3</v>
      </c>
      <c r="C179" s="153">
        <v>6</v>
      </c>
      <c r="D179" s="154">
        <v>1</v>
      </c>
      <c r="E179" s="155">
        <f t="shared" si="26"/>
        <v>9.6000000000000009E-3</v>
      </c>
      <c r="F179" s="156">
        <v>1</v>
      </c>
      <c r="G179" s="155">
        <f t="shared" si="27"/>
        <v>9.6000000000000009E-3</v>
      </c>
      <c r="H179" s="80"/>
    </row>
    <row r="180" spans="1:8" ht="24" customHeight="1">
      <c r="A180" s="350" t="s">
        <v>344</v>
      </c>
      <c r="B180" s="350"/>
      <c r="C180" s="350"/>
      <c r="D180" s="350"/>
      <c r="E180" s="157"/>
      <c r="F180" s="157"/>
      <c r="G180" s="157"/>
      <c r="H180" s="157"/>
    </row>
    <row r="181" spans="1:8" ht="24" customHeight="1" thickBot="1">
      <c r="A181" s="80"/>
      <c r="B181" s="80"/>
      <c r="C181" s="80"/>
      <c r="D181" s="80"/>
      <c r="E181" s="80"/>
      <c r="F181" s="80"/>
      <c r="G181" s="80"/>
      <c r="H181" s="80"/>
    </row>
    <row r="182" spans="1:8" ht="24" customHeight="1" thickBot="1">
      <c r="A182" s="345" t="s">
        <v>88</v>
      </c>
      <c r="B182" s="367"/>
      <c r="C182" s="367"/>
      <c r="D182" s="368"/>
      <c r="E182" s="80"/>
      <c r="F182" s="80"/>
      <c r="G182" s="80"/>
      <c r="H182" s="80"/>
    </row>
    <row r="183" spans="1:8" ht="24" customHeight="1" thickBot="1">
      <c r="A183" s="400" t="s">
        <v>83</v>
      </c>
      <c r="B183" s="345" t="s">
        <v>238</v>
      </c>
      <c r="C183" s="367"/>
      <c r="D183" s="368"/>
      <c r="E183" s="80"/>
      <c r="F183" s="80"/>
      <c r="G183" s="80"/>
      <c r="H183" s="80"/>
    </row>
    <row r="184" spans="1:8" ht="24" customHeight="1" thickBot="1">
      <c r="A184" s="401"/>
      <c r="B184" s="158" t="s">
        <v>84</v>
      </c>
      <c r="C184" s="89" t="s">
        <v>85</v>
      </c>
      <c r="D184" s="159" t="s">
        <v>86</v>
      </c>
      <c r="E184" s="80"/>
      <c r="F184" s="80"/>
      <c r="G184" s="80"/>
      <c r="H184" s="80"/>
    </row>
    <row r="185" spans="1:8" ht="24" customHeight="1">
      <c r="A185" s="91" t="s">
        <v>13</v>
      </c>
      <c r="B185" s="142">
        <f t="shared" ref="B185:B196" si="28">E168</f>
        <v>15</v>
      </c>
      <c r="C185" s="142">
        <f t="shared" ref="C185:C196" si="29">E168</f>
        <v>15</v>
      </c>
      <c r="D185" s="160">
        <f t="shared" ref="D185:D196" si="30">G168</f>
        <v>20.63013698630137</v>
      </c>
      <c r="E185" s="80"/>
      <c r="F185" s="80"/>
      <c r="G185" s="80"/>
      <c r="H185" s="80"/>
    </row>
    <row r="186" spans="1:8" ht="24" customHeight="1">
      <c r="A186" s="96" t="s">
        <v>72</v>
      </c>
      <c r="B186" s="147">
        <f t="shared" si="28"/>
        <v>1</v>
      </c>
      <c r="C186" s="147">
        <f t="shared" si="29"/>
        <v>1</v>
      </c>
      <c r="D186" s="161">
        <f t="shared" si="30"/>
        <v>1</v>
      </c>
      <c r="E186" s="80"/>
      <c r="F186" s="80"/>
      <c r="G186" s="80"/>
      <c r="H186" s="80"/>
    </row>
    <row r="187" spans="1:8" ht="24" customHeight="1">
      <c r="A187" s="96" t="s">
        <v>73</v>
      </c>
      <c r="B187" s="147">
        <f t="shared" si="28"/>
        <v>0.6915</v>
      </c>
      <c r="C187" s="147">
        <f t="shared" si="29"/>
        <v>0.6915</v>
      </c>
      <c r="D187" s="161">
        <f t="shared" si="30"/>
        <v>0.95104931506849311</v>
      </c>
      <c r="E187" s="80"/>
      <c r="F187" s="80"/>
      <c r="G187" s="80"/>
      <c r="H187" s="80"/>
    </row>
    <row r="188" spans="1:8" ht="26.25" customHeight="1">
      <c r="A188" s="96" t="s">
        <v>74</v>
      </c>
      <c r="B188" s="147">
        <f t="shared" si="28"/>
        <v>2.5</v>
      </c>
      <c r="C188" s="147">
        <f t="shared" si="29"/>
        <v>2.5</v>
      </c>
      <c r="D188" s="161">
        <f t="shared" si="30"/>
        <v>3.4383561643835616</v>
      </c>
      <c r="E188" s="80"/>
      <c r="F188" s="80"/>
      <c r="G188" s="80"/>
      <c r="H188" s="80"/>
    </row>
    <row r="189" spans="1:8" ht="24" customHeight="1">
      <c r="A189" s="96" t="s">
        <v>75</v>
      </c>
      <c r="B189" s="147">
        <f t="shared" si="28"/>
        <v>0.26879999999999998</v>
      </c>
      <c r="C189" s="147">
        <f t="shared" si="29"/>
        <v>0.26879999999999998</v>
      </c>
      <c r="D189" s="161">
        <f t="shared" si="30"/>
        <v>0.26879999999999998</v>
      </c>
      <c r="E189" s="80"/>
      <c r="F189" s="80"/>
      <c r="G189" s="80"/>
      <c r="H189" s="80"/>
    </row>
    <row r="190" spans="1:8" ht="24" customHeight="1">
      <c r="A190" s="96" t="s">
        <v>76</v>
      </c>
      <c r="B190" s="147">
        <f t="shared" si="28"/>
        <v>3.0499999999999999E-2</v>
      </c>
      <c r="C190" s="147">
        <f t="shared" si="29"/>
        <v>3.0499999999999999E-2</v>
      </c>
      <c r="D190" s="161">
        <f t="shared" si="30"/>
        <v>4.1947945205479446E-2</v>
      </c>
      <c r="E190" s="80"/>
      <c r="F190" s="80"/>
      <c r="G190" s="80"/>
      <c r="H190" s="80"/>
    </row>
    <row r="191" spans="1:8" ht="24" customHeight="1">
      <c r="A191" s="96" t="s">
        <v>77</v>
      </c>
      <c r="B191" s="147">
        <f t="shared" si="28"/>
        <v>1.77E-2</v>
      </c>
      <c r="C191" s="147">
        <f>E174</f>
        <v>1.77E-2</v>
      </c>
      <c r="D191" s="161">
        <f t="shared" si="30"/>
        <v>3.5400000000000001E-2</v>
      </c>
      <c r="E191" s="80"/>
      <c r="F191" s="80"/>
      <c r="G191" s="80"/>
      <c r="H191" s="80"/>
    </row>
    <row r="192" spans="1:8" ht="24" customHeight="1">
      <c r="A192" s="96" t="s">
        <v>78</v>
      </c>
      <c r="B192" s="147">
        <f t="shared" si="28"/>
        <v>0.02</v>
      </c>
      <c r="C192" s="147">
        <f t="shared" si="29"/>
        <v>0.02</v>
      </c>
      <c r="D192" s="161">
        <f t="shared" si="30"/>
        <v>0.02</v>
      </c>
      <c r="E192" s="80"/>
      <c r="F192" s="80"/>
      <c r="G192" s="80"/>
      <c r="H192" s="80"/>
    </row>
    <row r="193" spans="1:8" ht="24" customHeight="1">
      <c r="A193" s="96" t="s">
        <v>79</v>
      </c>
      <c r="B193" s="147">
        <f t="shared" si="28"/>
        <v>4.0000000000000001E-3</v>
      </c>
      <c r="C193" s="147">
        <f t="shared" si="29"/>
        <v>4.0000000000000001E-3</v>
      </c>
      <c r="D193" s="161">
        <f t="shared" si="30"/>
        <v>4.0000000000000001E-3</v>
      </c>
      <c r="E193" s="80"/>
      <c r="F193" s="80"/>
      <c r="G193" s="80"/>
      <c r="H193" s="80"/>
    </row>
    <row r="194" spans="1:8" ht="24" customHeight="1">
      <c r="A194" s="96" t="s">
        <v>80</v>
      </c>
      <c r="B194" s="147">
        <f t="shared" si="28"/>
        <v>0.14300000000000002</v>
      </c>
      <c r="C194" s="147">
        <f t="shared" si="29"/>
        <v>0.14300000000000002</v>
      </c>
      <c r="D194" s="161">
        <f t="shared" si="30"/>
        <v>0.19667397260273972</v>
      </c>
      <c r="E194" s="80"/>
      <c r="F194" s="80"/>
      <c r="G194" s="80"/>
      <c r="H194" s="80"/>
    </row>
    <row r="195" spans="1:8" ht="24" customHeight="1">
      <c r="A195" s="96" t="s">
        <v>81</v>
      </c>
      <c r="B195" s="147">
        <f t="shared" si="28"/>
        <v>1.7729999999999999</v>
      </c>
      <c r="C195" s="147">
        <f t="shared" si="29"/>
        <v>1.7729999999999999</v>
      </c>
      <c r="D195" s="161">
        <f t="shared" si="30"/>
        <v>2.4384821917808215</v>
      </c>
      <c r="E195" s="80"/>
      <c r="F195" s="80"/>
      <c r="G195" s="80"/>
      <c r="H195" s="80"/>
    </row>
    <row r="196" spans="1:8" ht="24" customHeight="1" thickBot="1">
      <c r="A196" s="131" t="s">
        <v>82</v>
      </c>
      <c r="B196" s="162">
        <f t="shared" si="28"/>
        <v>9.6000000000000009E-3</v>
      </c>
      <c r="C196" s="162">
        <f t="shared" si="29"/>
        <v>9.6000000000000009E-3</v>
      </c>
      <c r="D196" s="163">
        <f t="shared" si="30"/>
        <v>9.6000000000000009E-3</v>
      </c>
      <c r="E196" s="80"/>
      <c r="F196" s="80"/>
      <c r="G196" s="80"/>
      <c r="H196" s="80"/>
    </row>
    <row r="197" spans="1:8" ht="24" customHeight="1" thickBot="1">
      <c r="A197" s="158" t="s">
        <v>87</v>
      </c>
      <c r="B197" s="164">
        <f>SUM(B185:B196)</f>
        <v>21.458100000000002</v>
      </c>
      <c r="C197" s="164">
        <f>SUM(C185:C196)</f>
        <v>21.458100000000002</v>
      </c>
      <c r="D197" s="165">
        <f>SUM(D185:D196)</f>
        <v>29.034446575342461</v>
      </c>
      <c r="E197" s="80"/>
      <c r="F197" s="80"/>
      <c r="G197" s="80"/>
      <c r="H197" s="78"/>
    </row>
    <row r="198" spans="1:8" ht="24" customHeight="1" thickBot="1">
      <c r="A198" s="80"/>
      <c r="B198" s="80"/>
      <c r="C198" s="80"/>
      <c r="D198" s="80"/>
      <c r="E198" s="80"/>
      <c r="F198" s="80"/>
      <c r="G198" s="80"/>
      <c r="H198" s="80"/>
    </row>
    <row r="199" spans="1:8" ht="24" customHeight="1" thickBot="1">
      <c r="A199" s="342" t="s">
        <v>92</v>
      </c>
      <c r="B199" s="343"/>
      <c r="C199" s="343"/>
      <c r="D199" s="343"/>
      <c r="E199" s="343"/>
      <c r="F199" s="343"/>
      <c r="G199" s="343"/>
      <c r="H199" s="344"/>
    </row>
    <row r="200" spans="1:8" ht="24" customHeight="1" thickBot="1">
      <c r="A200" s="80"/>
      <c r="B200" s="80"/>
      <c r="C200" s="80"/>
      <c r="D200" s="80"/>
      <c r="E200" s="80"/>
      <c r="F200" s="80"/>
      <c r="G200" s="80"/>
      <c r="H200" s="80"/>
    </row>
    <row r="201" spans="1:8" ht="35.4" customHeight="1" thickBot="1">
      <c r="A201" s="324" t="s">
        <v>65</v>
      </c>
      <c r="B201" s="325"/>
      <c r="C201" s="325"/>
      <c r="D201" s="326"/>
      <c r="E201" s="80"/>
      <c r="F201" s="80"/>
      <c r="G201" s="80"/>
      <c r="H201" s="80"/>
    </row>
    <row r="202" spans="1:8" ht="24" customHeight="1">
      <c r="A202" s="93" t="s">
        <v>3</v>
      </c>
      <c r="B202" s="94" t="s">
        <v>1</v>
      </c>
      <c r="C202" s="94" t="s">
        <v>64</v>
      </c>
      <c r="D202" s="95" t="s">
        <v>63</v>
      </c>
      <c r="E202" s="80"/>
      <c r="F202" s="80"/>
      <c r="G202" s="80"/>
      <c r="H202" s="80"/>
    </row>
    <row r="203" spans="1:8" ht="42.65" customHeight="1" thickBot="1">
      <c r="A203" s="114" t="str">
        <f>A21</f>
        <v>Cargo A - Auxiliar de Serviços Gerais - CBO 5143</v>
      </c>
      <c r="B203" s="115">
        <f>G33+E108+E160</f>
        <v>3991.1555417403079</v>
      </c>
      <c r="C203" s="116">
        <v>30</v>
      </c>
      <c r="D203" s="117">
        <f t="shared" ref="D203" si="31">B203/C203</f>
        <v>133.03851805801025</v>
      </c>
      <c r="E203" s="80"/>
      <c r="F203" s="80"/>
      <c r="G203" s="80"/>
      <c r="H203" s="80"/>
    </row>
    <row r="204" spans="1:8" ht="24" customHeight="1" thickBot="1">
      <c r="A204" s="80"/>
      <c r="B204" s="80"/>
      <c r="C204" s="80"/>
      <c r="D204" s="80"/>
      <c r="E204" s="80"/>
      <c r="F204" s="80"/>
      <c r="G204" s="80"/>
      <c r="H204" s="80"/>
    </row>
    <row r="205" spans="1:8" ht="24" customHeight="1" thickBot="1">
      <c r="A205" s="342" t="s">
        <v>92</v>
      </c>
      <c r="B205" s="343"/>
      <c r="C205" s="343"/>
      <c r="D205" s="343"/>
      <c r="E205" s="344"/>
      <c r="F205" s="80"/>
      <c r="G205" s="80"/>
      <c r="H205" s="80"/>
    </row>
    <row r="206" spans="1:8" ht="50.4" customHeight="1">
      <c r="A206" s="93" t="s">
        <v>3</v>
      </c>
      <c r="B206" s="94" t="s">
        <v>63</v>
      </c>
      <c r="C206" s="59" t="s">
        <v>89</v>
      </c>
      <c r="D206" s="94" t="s">
        <v>90</v>
      </c>
      <c r="E206" s="95" t="s">
        <v>91</v>
      </c>
      <c r="F206" s="80"/>
      <c r="G206" s="80"/>
      <c r="H206" s="80"/>
    </row>
    <row r="207" spans="1:8" ht="43.25" customHeight="1" thickBot="1">
      <c r="A207" s="114" t="str">
        <f>A21</f>
        <v>Cargo A - Auxiliar de Serviços Gerais - CBO 5143</v>
      </c>
      <c r="B207" s="115">
        <f>D203</f>
        <v>133.03851805801025</v>
      </c>
      <c r="C207" s="166">
        <f>D197</f>
        <v>29.034446575342461</v>
      </c>
      <c r="D207" s="115">
        <f t="shared" ref="D207" si="32">B207*C207</f>
        <v>3862.699745018032</v>
      </c>
      <c r="E207" s="117">
        <f t="shared" ref="E207" si="33">D207/12</f>
        <v>321.89164541816933</v>
      </c>
      <c r="F207" s="80"/>
      <c r="G207" s="80"/>
      <c r="H207" s="80"/>
    </row>
    <row r="208" spans="1:8" ht="24" customHeight="1" thickBot="1">
      <c r="A208" s="80"/>
      <c r="B208" s="80"/>
      <c r="C208" s="80"/>
      <c r="D208" s="80"/>
      <c r="E208" s="80"/>
      <c r="F208" s="80"/>
      <c r="G208" s="80"/>
      <c r="H208" s="80"/>
    </row>
    <row r="209" spans="1:8" ht="24" customHeight="1" thickBot="1">
      <c r="A209" s="342" t="s">
        <v>93</v>
      </c>
      <c r="B209" s="343"/>
      <c r="C209" s="343"/>
      <c r="D209" s="343"/>
      <c r="E209" s="343"/>
      <c r="F209" s="343"/>
      <c r="G209" s="343"/>
      <c r="H209" s="344"/>
    </row>
    <row r="210" spans="1:8" ht="24" customHeight="1" thickBot="1">
      <c r="A210" s="80"/>
      <c r="B210" s="80"/>
      <c r="C210" s="80"/>
      <c r="D210" s="80"/>
      <c r="E210" s="80"/>
      <c r="F210" s="80"/>
      <c r="G210" s="80"/>
      <c r="H210" s="80"/>
    </row>
    <row r="211" spans="1:8" ht="46.25" customHeight="1" thickBot="1">
      <c r="A211" s="324" t="s">
        <v>95</v>
      </c>
      <c r="B211" s="325"/>
      <c r="C211" s="325"/>
      <c r="D211" s="326"/>
      <c r="E211" s="80"/>
      <c r="F211" s="80"/>
      <c r="G211" s="80"/>
      <c r="H211" s="80"/>
    </row>
    <row r="212" spans="1:8" ht="24" customHeight="1">
      <c r="A212" s="93" t="s">
        <v>3</v>
      </c>
      <c r="B212" s="94" t="s">
        <v>1</v>
      </c>
      <c r="C212" s="94" t="s">
        <v>94</v>
      </c>
      <c r="D212" s="95" t="s">
        <v>4</v>
      </c>
      <c r="E212" s="80"/>
      <c r="F212" s="80"/>
      <c r="G212" s="80"/>
      <c r="H212" s="80"/>
    </row>
    <row r="213" spans="1:8" ht="38.25" customHeight="1" thickBot="1">
      <c r="A213" s="114" t="str">
        <f>A21</f>
        <v>Cargo A - Auxiliar de Serviços Gerais - CBO 5143</v>
      </c>
      <c r="B213" s="115">
        <f>G33+E108+E160</f>
        <v>3991.1555417403079</v>
      </c>
      <c r="C213" s="134">
        <f>G7</f>
        <v>200</v>
      </c>
      <c r="D213" s="117">
        <f>B213/C213</f>
        <v>19.95577770870154</v>
      </c>
      <c r="E213" s="80"/>
      <c r="F213" s="80"/>
      <c r="G213" s="80"/>
      <c r="H213" s="80"/>
    </row>
    <row r="214" spans="1:8" ht="22.5" customHeight="1" thickBot="1">
      <c r="A214" s="80"/>
      <c r="B214" s="80"/>
      <c r="C214" s="80"/>
      <c r="D214" s="80"/>
      <c r="E214" s="80"/>
      <c r="F214" s="80"/>
      <c r="G214" s="80"/>
      <c r="H214" s="80"/>
    </row>
    <row r="215" spans="1:8" ht="22.5" customHeight="1" thickBot="1">
      <c r="A215" s="362" t="s">
        <v>93</v>
      </c>
      <c r="B215" s="363"/>
      <c r="C215" s="363"/>
      <c r="D215" s="364"/>
      <c r="E215" s="80"/>
      <c r="F215" s="80"/>
      <c r="G215" s="80"/>
      <c r="H215" s="80"/>
    </row>
    <row r="216" spans="1:8" ht="39" customHeight="1" thickBot="1">
      <c r="A216" s="87" t="s">
        <v>3</v>
      </c>
      <c r="B216" s="88" t="s">
        <v>96</v>
      </c>
      <c r="C216" s="89" t="s">
        <v>97</v>
      </c>
      <c r="D216" s="90" t="s">
        <v>4</v>
      </c>
      <c r="E216" s="80"/>
      <c r="F216" s="80"/>
      <c r="G216" s="80"/>
      <c r="H216" s="80"/>
    </row>
    <row r="217" spans="1:8" ht="40.25" customHeight="1" thickBot="1">
      <c r="A217" s="114" t="str">
        <f>A21</f>
        <v>Cargo A - Auxiliar de Serviços Gerais - CBO 5143</v>
      </c>
      <c r="B217" s="115">
        <f>D213</f>
        <v>19.95577770870154</v>
      </c>
      <c r="C217" s="134">
        <v>0</v>
      </c>
      <c r="D217" s="117">
        <f>B217*C217</f>
        <v>0</v>
      </c>
      <c r="E217" s="80"/>
      <c r="F217" s="80"/>
      <c r="G217" s="80"/>
      <c r="H217" s="78"/>
    </row>
    <row r="218" spans="1:8" ht="24" customHeight="1" thickBot="1">
      <c r="A218" s="80"/>
      <c r="B218" s="80"/>
      <c r="C218" s="80"/>
      <c r="D218" s="80"/>
      <c r="E218" s="80"/>
      <c r="F218" s="80"/>
      <c r="G218" s="80"/>
      <c r="H218" s="80"/>
    </row>
    <row r="219" spans="1:8" ht="24" customHeight="1" thickBot="1">
      <c r="A219" s="318" t="s">
        <v>62</v>
      </c>
      <c r="B219" s="319"/>
      <c r="C219" s="319"/>
      <c r="D219" s="319"/>
      <c r="E219" s="319"/>
      <c r="F219" s="319"/>
      <c r="G219" s="319"/>
      <c r="H219" s="320"/>
    </row>
    <row r="220" spans="1:8" ht="24" customHeight="1" thickBot="1">
      <c r="A220" s="80"/>
      <c r="B220" s="80"/>
      <c r="C220" s="80"/>
      <c r="D220" s="80"/>
      <c r="E220" s="80"/>
      <c r="F220" s="80"/>
      <c r="G220" s="80"/>
      <c r="H220" s="80"/>
    </row>
    <row r="221" spans="1:8" ht="24" customHeight="1" thickBot="1">
      <c r="A221" s="324" t="s">
        <v>62</v>
      </c>
      <c r="B221" s="325"/>
      <c r="C221" s="325"/>
      <c r="D221" s="326"/>
      <c r="E221" s="80"/>
      <c r="F221" s="80"/>
      <c r="G221" s="80"/>
      <c r="H221" s="80"/>
    </row>
    <row r="222" spans="1:8" ht="24" customHeight="1">
      <c r="A222" s="93" t="s">
        <v>3</v>
      </c>
      <c r="B222" s="94" t="s">
        <v>98</v>
      </c>
      <c r="C222" s="94" t="s">
        <v>99</v>
      </c>
      <c r="D222" s="95" t="s">
        <v>9</v>
      </c>
      <c r="E222" s="80"/>
      <c r="F222" s="80"/>
      <c r="G222" s="80"/>
      <c r="H222" s="80"/>
    </row>
    <row r="223" spans="1:8" ht="37.25" customHeight="1" thickBot="1">
      <c r="A223" s="114" t="str">
        <f>A21</f>
        <v>Cargo A - Auxiliar de Serviços Gerais - CBO 5143</v>
      </c>
      <c r="B223" s="115">
        <f>E207</f>
        <v>321.89164541816933</v>
      </c>
      <c r="C223" s="115">
        <f>D217</f>
        <v>0</v>
      </c>
      <c r="D223" s="117">
        <f t="shared" ref="D223" si="34">B223+C223</f>
        <v>321.89164541816933</v>
      </c>
      <c r="E223" s="80"/>
      <c r="F223" s="80"/>
      <c r="G223" s="80"/>
      <c r="H223" s="80"/>
    </row>
    <row r="224" spans="1:8" ht="24" customHeight="1" thickBot="1">
      <c r="A224" s="80"/>
      <c r="B224" s="80"/>
      <c r="C224" s="80"/>
      <c r="D224" s="80"/>
      <c r="E224" s="80"/>
      <c r="F224" s="80"/>
      <c r="G224" s="80"/>
      <c r="H224" s="80"/>
    </row>
    <row r="225" spans="1:8" ht="24" customHeight="1" thickBot="1">
      <c r="A225" s="318" t="s">
        <v>100</v>
      </c>
      <c r="B225" s="319"/>
      <c r="C225" s="319"/>
      <c r="D225" s="319"/>
      <c r="E225" s="319"/>
      <c r="F225" s="319"/>
      <c r="G225" s="319"/>
      <c r="H225" s="320"/>
    </row>
    <row r="226" spans="1:8" ht="24" customHeight="1" thickBot="1">
      <c r="A226" s="78"/>
      <c r="B226" s="78"/>
      <c r="C226" s="78"/>
      <c r="D226" s="80"/>
      <c r="E226" s="78"/>
      <c r="F226" s="80"/>
      <c r="G226" s="80"/>
      <c r="H226" s="80"/>
    </row>
    <row r="227" spans="1:8" ht="24" customHeight="1" thickBot="1">
      <c r="A227" s="351" t="s">
        <v>126</v>
      </c>
      <c r="B227" s="352"/>
      <c r="C227" s="352"/>
      <c r="D227" s="353"/>
      <c r="E227" s="167"/>
      <c r="F227" s="221"/>
      <c r="G227" s="80"/>
      <c r="H227" s="80"/>
    </row>
    <row r="228" spans="1:8" ht="24" customHeight="1" thickBot="1">
      <c r="A228" s="168" t="s">
        <v>127</v>
      </c>
      <c r="B228" s="169" t="s">
        <v>345</v>
      </c>
      <c r="C228" s="169" t="s">
        <v>346</v>
      </c>
      <c r="D228" s="170" t="s">
        <v>4</v>
      </c>
      <c r="E228" s="80"/>
      <c r="F228" s="80"/>
      <c r="G228" s="80"/>
      <c r="H228" s="80"/>
    </row>
    <row r="229" spans="1:8" ht="24" customHeight="1">
      <c r="A229" s="171" t="s">
        <v>128</v>
      </c>
      <c r="B229" s="281">
        <v>2</v>
      </c>
      <c r="C229" s="282">
        <v>52.49</v>
      </c>
      <c r="D229" s="172">
        <f t="shared" ref="D229:D231" si="35">B229*C229</f>
        <v>104.98</v>
      </c>
      <c r="E229" s="173"/>
      <c r="F229" s="174"/>
      <c r="G229" s="80"/>
      <c r="H229" s="80"/>
    </row>
    <row r="230" spans="1:8" ht="24" customHeight="1">
      <c r="A230" s="102" t="s">
        <v>237</v>
      </c>
      <c r="B230" s="283">
        <v>2</v>
      </c>
      <c r="C230" s="284">
        <v>47.19</v>
      </c>
      <c r="D230" s="175">
        <f t="shared" si="35"/>
        <v>94.38</v>
      </c>
      <c r="E230" s="173"/>
      <c r="F230" s="174"/>
      <c r="G230" s="80"/>
      <c r="H230" s="80"/>
    </row>
    <row r="231" spans="1:8" ht="24" customHeight="1" thickBot="1">
      <c r="A231" s="176" t="s">
        <v>233</v>
      </c>
      <c r="B231" s="285">
        <v>1</v>
      </c>
      <c r="C231" s="286">
        <v>61.76</v>
      </c>
      <c r="D231" s="177">
        <f t="shared" si="35"/>
        <v>61.76</v>
      </c>
      <c r="E231" s="173"/>
      <c r="F231" s="174"/>
      <c r="G231" s="80"/>
      <c r="H231" s="80"/>
    </row>
    <row r="232" spans="1:8" ht="24" customHeight="1" thickBot="1">
      <c r="A232" s="351" t="s">
        <v>129</v>
      </c>
      <c r="B232" s="352"/>
      <c r="C232" s="353"/>
      <c r="D232" s="178">
        <f>SUM(D229:D231)</f>
        <v>261.12</v>
      </c>
      <c r="E232" s="80"/>
      <c r="F232" s="80"/>
      <c r="G232" s="80"/>
      <c r="H232" s="80"/>
    </row>
    <row r="233" spans="1:8" ht="24" customHeight="1" thickBot="1">
      <c r="A233" s="80"/>
      <c r="B233" s="80"/>
      <c r="C233" s="80"/>
      <c r="D233" s="80"/>
      <c r="E233" s="80"/>
      <c r="F233" s="80"/>
      <c r="G233" s="80"/>
      <c r="H233" s="80"/>
    </row>
    <row r="234" spans="1:8" ht="24" customHeight="1" thickBot="1">
      <c r="A234" s="351" t="s">
        <v>130</v>
      </c>
      <c r="B234" s="352"/>
      <c r="C234" s="353"/>
      <c r="D234" s="77"/>
      <c r="E234" s="77"/>
      <c r="F234" s="80"/>
      <c r="G234" s="80"/>
      <c r="H234" s="80"/>
    </row>
    <row r="235" spans="1:8" ht="24" customHeight="1" thickBot="1">
      <c r="A235" s="168" t="s">
        <v>3</v>
      </c>
      <c r="B235" s="179" t="s">
        <v>90</v>
      </c>
      <c r="C235" s="180" t="s">
        <v>131</v>
      </c>
      <c r="D235" s="77"/>
      <c r="E235" s="77"/>
      <c r="F235" s="80"/>
      <c r="G235" s="80"/>
      <c r="H235" s="80"/>
    </row>
    <row r="236" spans="1:8" ht="37.25" customHeight="1" thickBot="1">
      <c r="A236" s="123" t="str">
        <f>A21</f>
        <v>Cargo A - Auxiliar de Serviços Gerais - CBO 5143</v>
      </c>
      <c r="B236" s="181">
        <f>D232</f>
        <v>261.12</v>
      </c>
      <c r="C236" s="182">
        <f t="shared" ref="C236" si="36">B236/12</f>
        <v>21.76</v>
      </c>
      <c r="D236" s="183"/>
      <c r="E236" s="80"/>
      <c r="F236" s="80"/>
      <c r="G236" s="80"/>
      <c r="H236" s="80"/>
    </row>
    <row r="237" spans="1:8" ht="24" customHeight="1" thickBot="1">
      <c r="A237" s="80"/>
      <c r="B237" s="184"/>
      <c r="C237" s="185"/>
      <c r="D237" s="183"/>
      <c r="E237" s="80"/>
      <c r="F237" s="80"/>
      <c r="G237" s="80"/>
      <c r="H237" s="80"/>
    </row>
    <row r="238" spans="1:8" ht="24" customHeight="1" thickBot="1">
      <c r="A238" s="339" t="s">
        <v>100</v>
      </c>
      <c r="B238" s="340"/>
      <c r="C238" s="340"/>
      <c r="D238" s="340"/>
      <c r="E238" s="340"/>
      <c r="F238" s="340"/>
      <c r="G238" s="340"/>
      <c r="H238" s="341"/>
    </row>
    <row r="239" spans="1:8" ht="24" customHeight="1" thickBot="1">
      <c r="A239" s="77"/>
      <c r="B239" s="77"/>
      <c r="C239" s="77"/>
      <c r="D239" s="77"/>
      <c r="E239" s="77"/>
      <c r="F239" s="80"/>
      <c r="G239" s="80"/>
      <c r="H239" s="80"/>
    </row>
    <row r="240" spans="1:8" ht="49.75" customHeight="1" thickBot="1">
      <c r="A240" s="217" t="s">
        <v>3</v>
      </c>
      <c r="B240" s="218" t="s">
        <v>133</v>
      </c>
      <c r="C240" s="218" t="s">
        <v>134</v>
      </c>
      <c r="D240" s="219" t="s">
        <v>291</v>
      </c>
      <c r="E240" s="220" t="s">
        <v>4</v>
      </c>
      <c r="F240" s="80"/>
      <c r="G240" s="80"/>
      <c r="H240" s="80"/>
    </row>
    <row r="241" spans="1:8" ht="39.65" customHeight="1">
      <c r="A241" s="81" t="str">
        <f>A21</f>
        <v>Cargo A - Auxiliar de Serviços Gerais - CBO 5143</v>
      </c>
      <c r="B241" s="215">
        <f>C236</f>
        <v>21.76</v>
      </c>
      <c r="C241" s="215">
        <v>0</v>
      </c>
      <c r="D241" s="215">
        <v>0</v>
      </c>
      <c r="E241" s="216">
        <f>B241</f>
        <v>21.76</v>
      </c>
      <c r="F241" s="80"/>
      <c r="G241" s="80"/>
      <c r="H241" s="80"/>
    </row>
    <row r="242" spans="1:8" ht="45.65" customHeight="1" thickBot="1">
      <c r="A242" s="80"/>
      <c r="B242" s="80"/>
      <c r="C242" s="80"/>
      <c r="D242" s="80"/>
      <c r="E242" s="80"/>
      <c r="F242" s="80"/>
      <c r="G242" s="80"/>
      <c r="H242" s="80"/>
    </row>
    <row r="243" spans="1:8" ht="24" customHeight="1" thickBot="1">
      <c r="A243" s="321" t="s">
        <v>101</v>
      </c>
      <c r="B243" s="322"/>
      <c r="C243" s="322"/>
      <c r="D243" s="322"/>
      <c r="E243" s="322"/>
      <c r="F243" s="322"/>
      <c r="G243" s="322"/>
      <c r="H243" s="323"/>
    </row>
    <row r="244" spans="1:8" ht="24" customHeight="1" thickBot="1">
      <c r="A244" s="406"/>
      <c r="B244" s="406"/>
      <c r="C244" s="406"/>
      <c r="D244" s="406"/>
      <c r="E244" s="406"/>
      <c r="F244" s="406"/>
      <c r="G244" s="80"/>
      <c r="H244" s="80"/>
    </row>
    <row r="245" spans="1:8" ht="48.65" customHeight="1">
      <c r="A245" s="407" t="s">
        <v>120</v>
      </c>
      <c r="B245" s="408"/>
      <c r="C245" s="92"/>
      <c r="D245" s="194" t="s">
        <v>122</v>
      </c>
      <c r="E245" s="194" t="s">
        <v>262</v>
      </c>
      <c r="F245" s="195" t="s">
        <v>263</v>
      </c>
      <c r="G245" s="195" t="s">
        <v>264</v>
      </c>
      <c r="H245" s="195" t="s">
        <v>265</v>
      </c>
    </row>
    <row r="246" spans="1:8" ht="24" customHeight="1">
      <c r="A246" s="186" t="s">
        <v>121</v>
      </c>
      <c r="B246" s="187">
        <v>0.06</v>
      </c>
      <c r="C246" s="92"/>
      <c r="D246" s="55" t="s">
        <v>235</v>
      </c>
      <c r="E246" s="188">
        <v>7.5999999999999998E-2</v>
      </c>
      <c r="F246" s="99">
        <v>0.03</v>
      </c>
      <c r="G246" s="99">
        <v>3.2399999999999998E-2</v>
      </c>
      <c r="H246" s="15">
        <v>2.5000000000000001E-2</v>
      </c>
    </row>
    <row r="247" spans="1:8" ht="41.25" customHeight="1">
      <c r="A247" s="186" t="s">
        <v>122</v>
      </c>
      <c r="B247" s="187">
        <v>8.6499999999999994E-2</v>
      </c>
      <c r="C247" s="92"/>
      <c r="D247" s="55" t="s">
        <v>234</v>
      </c>
      <c r="E247" s="188">
        <v>1.6500000000000001E-2</v>
      </c>
      <c r="F247" s="99">
        <v>6.4999999999999997E-3</v>
      </c>
      <c r="G247" s="99">
        <v>7.0000000000000001E-3</v>
      </c>
      <c r="H247" s="15">
        <v>5.4000000000000003E-3</v>
      </c>
    </row>
    <row r="248" spans="1:8" ht="24" customHeight="1" thickBot="1">
      <c r="A248" s="315" t="s">
        <v>123</v>
      </c>
      <c r="B248" s="316">
        <v>6.7900000000000002E-2</v>
      </c>
      <c r="C248" s="92"/>
      <c r="D248" s="317" t="s">
        <v>236</v>
      </c>
      <c r="E248" s="188">
        <v>0.05</v>
      </c>
      <c r="F248" s="99">
        <v>0.05</v>
      </c>
      <c r="G248" s="99">
        <v>0.05</v>
      </c>
      <c r="H248" s="16">
        <v>0.05</v>
      </c>
    </row>
    <row r="249" spans="1:8" ht="49.5" customHeight="1">
      <c r="A249" s="327" t="s">
        <v>391</v>
      </c>
      <c r="B249" s="328"/>
      <c r="C249" s="328"/>
      <c r="D249" s="329"/>
      <c r="E249" s="314">
        <f>SUM(E246:E248)</f>
        <v>0.14250000000000002</v>
      </c>
      <c r="F249" s="99">
        <f>SUM(F246:F248)</f>
        <v>8.6499999999999994E-2</v>
      </c>
      <c r="G249" s="99">
        <f>SUM(G246:G248)</f>
        <v>8.9400000000000007E-2</v>
      </c>
      <c r="H249" s="15">
        <f>SUM(H246:H248)</f>
        <v>8.0399999999999999E-2</v>
      </c>
    </row>
    <row r="250" spans="1:8" ht="22.75" customHeight="1" thickBot="1">
      <c r="A250" s="330"/>
      <c r="B250" s="331"/>
      <c r="C250" s="331"/>
      <c r="D250" s="332"/>
      <c r="E250" s="222"/>
      <c r="F250" s="222"/>
      <c r="G250" s="222"/>
      <c r="H250" s="223"/>
    </row>
    <row r="251" spans="1:8" ht="24" customHeight="1" thickBot="1">
      <c r="A251" s="324" t="s">
        <v>101</v>
      </c>
      <c r="B251" s="325"/>
      <c r="C251" s="325"/>
      <c r="D251" s="326"/>
      <c r="E251" s="80"/>
      <c r="F251" s="80"/>
      <c r="G251" s="80"/>
      <c r="H251" s="80"/>
    </row>
    <row r="252" spans="1:8" ht="24" customHeight="1">
      <c r="A252" s="93" t="s">
        <v>3</v>
      </c>
      <c r="B252" s="94" t="s">
        <v>1</v>
      </c>
      <c r="C252" s="94" t="s">
        <v>2</v>
      </c>
      <c r="D252" s="95" t="s">
        <v>4</v>
      </c>
      <c r="E252" s="80"/>
      <c r="F252" s="80"/>
      <c r="G252" s="80"/>
      <c r="H252" s="80"/>
    </row>
    <row r="253" spans="1:8" ht="45" customHeight="1" thickBot="1">
      <c r="A253" s="114" t="str">
        <f>A21</f>
        <v>Cargo A - Auxiliar de Serviços Gerais - CBO 5143</v>
      </c>
      <c r="B253" s="189">
        <f>G33+E108+E160+D223+E241</f>
        <v>4334.8071871584771</v>
      </c>
      <c r="C253" s="297">
        <f>((1+$B$246)/(1-$B$247-$B$248))-1</f>
        <v>0.25354777672658479</v>
      </c>
      <c r="D253" s="117">
        <f>B253*C253</f>
        <v>1099.0807248424526</v>
      </c>
      <c r="E253" s="80"/>
      <c r="F253" s="80"/>
      <c r="G253" s="80"/>
      <c r="H253" s="80"/>
    </row>
    <row r="254" spans="1:8" ht="24" customHeight="1" thickBot="1">
      <c r="A254" s="80"/>
      <c r="B254" s="190"/>
      <c r="C254" s="191"/>
      <c r="D254" s="192"/>
      <c r="E254" s="80"/>
      <c r="F254" s="80"/>
      <c r="G254" s="80"/>
      <c r="H254" s="78"/>
    </row>
    <row r="255" spans="1:8" ht="24" customHeight="1" thickBot="1">
      <c r="A255" s="318" t="s">
        <v>124</v>
      </c>
      <c r="B255" s="319"/>
      <c r="C255" s="319"/>
      <c r="D255" s="319"/>
      <c r="E255" s="319"/>
      <c r="F255" s="319"/>
      <c r="G255" s="319"/>
      <c r="H255" s="320"/>
    </row>
    <row r="256" spans="1:8" ht="24" customHeight="1" thickBot="1">
      <c r="A256" s="80"/>
      <c r="B256" s="80"/>
      <c r="C256" s="80"/>
      <c r="D256" s="80"/>
      <c r="E256" s="80"/>
      <c r="F256" s="80"/>
      <c r="G256" s="80"/>
      <c r="H256" s="80"/>
    </row>
    <row r="257" spans="1:8" ht="24" customHeight="1">
      <c r="A257" s="404" t="s">
        <v>125</v>
      </c>
      <c r="B257" s="405"/>
      <c r="C257" s="196"/>
      <c r="D257" s="196"/>
      <c r="E257" s="80"/>
      <c r="F257" s="80"/>
      <c r="G257" s="80"/>
      <c r="H257" s="80"/>
    </row>
    <row r="258" spans="1:8" ht="63" customHeight="1" thickBot="1">
      <c r="A258" s="224" t="s">
        <v>102</v>
      </c>
      <c r="B258" s="225" t="str">
        <f>A21</f>
        <v>Cargo A - Auxiliar de Serviços Gerais - CBO 5143</v>
      </c>
      <c r="C258" s="196"/>
      <c r="D258" s="196"/>
      <c r="E258" s="80"/>
      <c r="F258" s="80"/>
      <c r="G258" s="80"/>
      <c r="H258" s="80"/>
    </row>
    <row r="259" spans="1:8" ht="24" customHeight="1">
      <c r="A259" s="85" t="s">
        <v>103</v>
      </c>
      <c r="B259" s="86">
        <f>G33</f>
        <v>2104.5563636363636</v>
      </c>
      <c r="C259" s="196"/>
      <c r="D259" s="196"/>
      <c r="E259" s="80"/>
      <c r="F259" s="80"/>
      <c r="G259" s="80"/>
      <c r="H259" s="80"/>
    </row>
    <row r="260" spans="1:8" ht="42" customHeight="1">
      <c r="A260" s="96" t="s">
        <v>104</v>
      </c>
      <c r="B260" s="97">
        <f>E108</f>
        <v>1790.7829345454547</v>
      </c>
      <c r="C260" s="196"/>
      <c r="D260" s="196"/>
      <c r="E260" s="80"/>
      <c r="F260" s="80"/>
      <c r="G260" s="80"/>
      <c r="H260" s="80"/>
    </row>
    <row r="261" spans="1:8" ht="24" customHeight="1">
      <c r="A261" s="96" t="s">
        <v>105</v>
      </c>
      <c r="B261" s="97">
        <f>E160</f>
        <v>95.816243558489347</v>
      </c>
      <c r="C261" s="196"/>
      <c r="D261" s="196"/>
      <c r="E261" s="80"/>
      <c r="F261" s="80"/>
      <c r="G261" s="80"/>
      <c r="H261" s="80"/>
    </row>
    <row r="262" spans="1:8" ht="44.4" customHeight="1">
      <c r="A262" s="228" t="s">
        <v>106</v>
      </c>
      <c r="B262" s="229">
        <f>D223</f>
        <v>321.89164541816933</v>
      </c>
      <c r="C262" s="196"/>
      <c r="D262" s="196"/>
      <c r="E262" s="80"/>
      <c r="F262" s="80"/>
      <c r="G262" s="80"/>
      <c r="H262" s="80"/>
    </row>
    <row r="263" spans="1:8" ht="32.15" customHeight="1">
      <c r="A263" s="96" t="s">
        <v>107</v>
      </c>
      <c r="B263" s="97">
        <f>E241</f>
        <v>21.76</v>
      </c>
      <c r="C263" s="196"/>
      <c r="D263" s="196"/>
      <c r="E263" s="80"/>
      <c r="F263" s="80"/>
      <c r="G263" s="80"/>
      <c r="H263" s="80"/>
    </row>
    <row r="264" spans="1:8" ht="32.15" customHeight="1">
      <c r="A264" s="96" t="s">
        <v>108</v>
      </c>
      <c r="B264" s="97">
        <f>D253</f>
        <v>1099.0807248424526</v>
      </c>
      <c r="C264" s="196"/>
      <c r="D264" s="196"/>
      <c r="E264" s="80"/>
      <c r="F264" s="80"/>
      <c r="G264" s="80"/>
      <c r="H264" s="80"/>
    </row>
    <row r="265" spans="1:8" ht="32.15" customHeight="1">
      <c r="A265" s="131" t="s">
        <v>335</v>
      </c>
      <c r="B265" s="193">
        <f>SUM(B259:B264)</f>
        <v>5433.8879120009296</v>
      </c>
      <c r="C265" s="196"/>
      <c r="D265" s="196"/>
      <c r="E265" s="80"/>
      <c r="F265" s="80"/>
      <c r="G265" s="80"/>
      <c r="H265" s="80"/>
    </row>
    <row r="266" spans="1:8" ht="32.15" customHeight="1" thickBot="1">
      <c r="A266" s="298" t="s">
        <v>109</v>
      </c>
      <c r="B266" s="299">
        <f>SUM(B265:B265)</f>
        <v>5433.8879120009296</v>
      </c>
      <c r="C266" s="196"/>
      <c r="D266" s="196"/>
      <c r="E266" s="80"/>
      <c r="F266" s="80"/>
      <c r="G266" s="80"/>
      <c r="H266" s="80"/>
    </row>
    <row r="267" spans="1:8" ht="32.15" customHeight="1" thickBot="1">
      <c r="A267" s="308" t="s">
        <v>387</v>
      </c>
      <c r="B267" s="309">
        <f>B266*C22</f>
        <v>10867.775824001859</v>
      </c>
      <c r="C267" s="196"/>
      <c r="D267" s="196"/>
      <c r="E267" s="80"/>
      <c r="F267" s="80"/>
      <c r="G267" s="80"/>
      <c r="H267" s="80"/>
    </row>
    <row r="268" spans="1:8" ht="32.15" customHeight="1" thickBot="1">
      <c r="A268" s="310" t="s">
        <v>388</v>
      </c>
      <c r="B268" s="311">
        <f>B267*B14</f>
        <v>130413.30988802231</v>
      </c>
      <c r="C268" s="80"/>
      <c r="D268" s="80"/>
      <c r="E268" s="80"/>
      <c r="F268" s="80"/>
      <c r="G268" s="80"/>
      <c r="H268" s="80"/>
    </row>
    <row r="269" spans="1:8" ht="32.15" customHeight="1">
      <c r="A269" s="3"/>
    </row>
    <row r="270" spans="1:8" ht="32.15" customHeight="1">
      <c r="A270" s="3"/>
    </row>
    <row r="271" spans="1:8" ht="32.15" customHeight="1"/>
    <row r="278" spans="1:8" ht="24" customHeight="1" thickBot="1"/>
    <row r="279" spans="1:8" ht="24" customHeight="1" thickBot="1">
      <c r="A279" s="318" t="s">
        <v>348</v>
      </c>
      <c r="B279" s="319"/>
      <c r="C279" s="319"/>
      <c r="D279" s="319"/>
      <c r="E279" s="319"/>
      <c r="F279" s="319"/>
      <c r="G279" s="320"/>
      <c r="H279" s="80"/>
    </row>
    <row r="280" spans="1:8" ht="226" customHeight="1" thickBot="1">
      <c r="A280" s="227" t="s">
        <v>349</v>
      </c>
      <c r="B280" s="402" t="s">
        <v>350</v>
      </c>
      <c r="C280" s="402"/>
      <c r="D280" s="402"/>
      <c r="E280" s="402"/>
      <c r="F280" s="402"/>
      <c r="G280" s="403"/>
      <c r="H280" s="80"/>
    </row>
    <row r="281" spans="1:8" ht="110.4" customHeight="1" thickBot="1">
      <c r="A281" s="227" t="s">
        <v>351</v>
      </c>
      <c r="B281" s="402" t="s">
        <v>352</v>
      </c>
      <c r="C281" s="402"/>
      <c r="D281" s="402"/>
      <c r="E281" s="402"/>
      <c r="F281" s="402"/>
      <c r="G281" s="403"/>
      <c r="H281" s="80"/>
    </row>
    <row r="282" spans="1:8" ht="300" customHeight="1" thickBot="1">
      <c r="A282" s="227" t="s">
        <v>353</v>
      </c>
      <c r="B282" s="402" t="s">
        <v>354</v>
      </c>
      <c r="C282" s="402"/>
      <c r="D282" s="402"/>
      <c r="E282" s="402"/>
      <c r="F282" s="402"/>
      <c r="G282" s="403"/>
    </row>
    <row r="283" spans="1:8" ht="361.75" customHeight="1" thickBot="1">
      <c r="A283" s="227" t="s">
        <v>355</v>
      </c>
      <c r="B283" s="402" t="s">
        <v>356</v>
      </c>
      <c r="C283" s="402"/>
      <c r="D283" s="402"/>
      <c r="E283" s="402"/>
      <c r="F283" s="402"/>
      <c r="G283" s="403"/>
    </row>
    <row r="284" spans="1:8" ht="24" customHeight="1">
      <c r="C284" s="226"/>
    </row>
  </sheetData>
  <mergeCells count="90">
    <mergeCell ref="B283:G283"/>
    <mergeCell ref="A134:D134"/>
    <mergeCell ref="A138:D138"/>
    <mergeCell ref="A142:D142"/>
    <mergeCell ref="A152:D152"/>
    <mergeCell ref="A148:E148"/>
    <mergeCell ref="D166:E166"/>
    <mergeCell ref="F166:G166"/>
    <mergeCell ref="A257:B257"/>
    <mergeCell ref="B280:G280"/>
    <mergeCell ref="B281:G281"/>
    <mergeCell ref="A279:G279"/>
    <mergeCell ref="B282:G282"/>
    <mergeCell ref="A244:F244"/>
    <mergeCell ref="A245:B245"/>
    <mergeCell ref="A234:C234"/>
    <mergeCell ref="A31:G31"/>
    <mergeCell ref="A47:E47"/>
    <mergeCell ref="A51:E51"/>
    <mergeCell ref="A211:D211"/>
    <mergeCell ref="A215:D215"/>
    <mergeCell ref="A182:D182"/>
    <mergeCell ref="A183:A184"/>
    <mergeCell ref="B183:D183"/>
    <mergeCell ref="A201:D201"/>
    <mergeCell ref="A205:E205"/>
    <mergeCell ref="A199:H199"/>
    <mergeCell ref="A209:H209"/>
    <mergeCell ref="A166:A167"/>
    <mergeCell ref="B166:B167"/>
    <mergeCell ref="A81:H81"/>
    <mergeCell ref="A73:D73"/>
    <mergeCell ref="A1:H1"/>
    <mergeCell ref="A17:H17"/>
    <mergeCell ref="A20:B20"/>
    <mergeCell ref="A25:D25"/>
    <mergeCell ref="A2:H2"/>
    <mergeCell ref="A3:H3"/>
    <mergeCell ref="A9:B9"/>
    <mergeCell ref="C9:D9"/>
    <mergeCell ref="C12:E12"/>
    <mergeCell ref="C5:D5"/>
    <mergeCell ref="C4:D4"/>
    <mergeCell ref="C7:D7"/>
    <mergeCell ref="E9:G9"/>
    <mergeCell ref="A19:C19"/>
    <mergeCell ref="A132:H132"/>
    <mergeCell ref="A110:H110"/>
    <mergeCell ref="A35:H35"/>
    <mergeCell ref="A96:D96"/>
    <mergeCell ref="I169:O169"/>
    <mergeCell ref="A37:H37"/>
    <mergeCell ref="A104:H104"/>
    <mergeCell ref="A100:F100"/>
    <mergeCell ref="A83:D83"/>
    <mergeCell ref="A87:D87"/>
    <mergeCell ref="A91:D91"/>
    <mergeCell ref="C166:C167"/>
    <mergeCell ref="A158:E158"/>
    <mergeCell ref="A164:G164"/>
    <mergeCell ref="A165:G165"/>
    <mergeCell ref="A156:H156"/>
    <mergeCell ref="A128:D128"/>
    <mergeCell ref="A112:B112"/>
    <mergeCell ref="A123:D123"/>
    <mergeCell ref="A106:E106"/>
    <mergeCell ref="A121:H121"/>
    <mergeCell ref="A95:D95"/>
    <mergeCell ref="A24:D24"/>
    <mergeCell ref="A162:H162"/>
    <mergeCell ref="A238:H238"/>
    <mergeCell ref="A29:H29"/>
    <mergeCell ref="A146:H146"/>
    <mergeCell ref="A43:D43"/>
    <mergeCell ref="A39:D39"/>
    <mergeCell ref="A57:B57"/>
    <mergeCell ref="A69:D69"/>
    <mergeCell ref="A55:H55"/>
    <mergeCell ref="A77:D77"/>
    <mergeCell ref="E27:F27"/>
    <mergeCell ref="A180:D180"/>
    <mergeCell ref="A227:D227"/>
    <mergeCell ref="A232:C232"/>
    <mergeCell ref="A219:H219"/>
    <mergeCell ref="A225:H225"/>
    <mergeCell ref="A243:H243"/>
    <mergeCell ref="A221:D221"/>
    <mergeCell ref="A255:H255"/>
    <mergeCell ref="A251:D251"/>
    <mergeCell ref="A249:D250"/>
  </mergeCells>
  <hyperlinks>
    <hyperlink ref="A180" r:id="rId1" display="https://www.dias-uteis.com/Rio%20Grande%20do%20Sul.htm"/>
  </hyperlinks>
  <pageMargins left="0.25" right="0.25" top="0.75" bottom="0.75" header="0.3" footer="0.3"/>
  <pageSetup paperSize="9" scale="85" orientation="landscape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5" workbookViewId="0">
      <selection activeCell="H8" sqref="H8"/>
    </sheetView>
  </sheetViews>
  <sheetFormatPr defaultRowHeight="14.5"/>
  <cols>
    <col min="1" max="1" width="19.6328125" customWidth="1"/>
    <col min="6" max="6" width="8.90625" customWidth="1"/>
    <col min="7" max="7" width="44.81640625" customWidth="1"/>
  </cols>
  <sheetData>
    <row r="1" spans="1:7">
      <c r="A1" s="410" t="s">
        <v>367</v>
      </c>
      <c r="B1" s="410"/>
      <c r="C1" s="410"/>
      <c r="D1" s="410"/>
      <c r="E1" s="410"/>
      <c r="F1" s="410"/>
      <c r="G1" s="410"/>
    </row>
    <row r="2" spans="1:7">
      <c r="A2" s="411" t="s">
        <v>382</v>
      </c>
      <c r="B2" s="411"/>
      <c r="C2" s="411"/>
      <c r="D2" s="411"/>
      <c r="E2" s="411"/>
      <c r="F2" s="411"/>
      <c r="G2" s="411"/>
    </row>
    <row r="3" spans="1:7">
      <c r="A3" s="411"/>
      <c r="B3" s="411"/>
      <c r="C3" s="411"/>
      <c r="D3" s="411"/>
      <c r="E3" s="411"/>
      <c r="F3" s="411"/>
      <c r="G3" s="411"/>
    </row>
    <row r="4" spans="1:7" ht="15.5">
      <c r="A4" s="230"/>
      <c r="B4" s="230"/>
      <c r="C4" s="230"/>
      <c r="D4" s="230"/>
      <c r="E4" s="230"/>
      <c r="F4" s="230"/>
      <c r="G4" s="230"/>
    </row>
    <row r="5" spans="1:7" ht="15.5">
      <c r="A5" s="412" t="s">
        <v>372</v>
      </c>
      <c r="B5" s="412"/>
      <c r="C5" s="412"/>
      <c r="D5" s="412"/>
      <c r="E5" s="412"/>
      <c r="F5" s="412"/>
      <c r="G5" s="412"/>
    </row>
    <row r="6" spans="1:7" ht="15.5">
      <c r="A6" s="412" t="s">
        <v>373</v>
      </c>
      <c r="B6" s="412"/>
      <c r="C6" s="412"/>
      <c r="D6" s="412"/>
      <c r="E6" s="412"/>
      <c r="F6" s="412"/>
      <c r="G6" s="412"/>
    </row>
    <row r="7" spans="1:7" ht="15.5">
      <c r="A7" s="230"/>
      <c r="B7" s="230"/>
      <c r="C7" s="230"/>
      <c r="D7" s="230"/>
      <c r="E7" s="230"/>
      <c r="F7" s="230"/>
      <c r="G7" s="230"/>
    </row>
    <row r="8" spans="1:7" ht="114" customHeight="1">
      <c r="A8" s="236" t="s">
        <v>374</v>
      </c>
      <c r="B8" s="409" t="s">
        <v>375</v>
      </c>
      <c r="C8" s="409"/>
      <c r="D8" s="409"/>
      <c r="E8" s="409"/>
      <c r="F8" s="409"/>
      <c r="G8" s="409"/>
    </row>
    <row r="9" spans="1:7" ht="15.5">
      <c r="A9" s="230"/>
      <c r="B9" s="277"/>
      <c r="C9" s="276"/>
      <c r="D9" s="230"/>
      <c r="E9" s="230"/>
      <c r="F9" s="414"/>
      <c r="G9" s="414"/>
    </row>
    <row r="10" spans="1:7">
      <c r="A10" s="415" t="s">
        <v>376</v>
      </c>
      <c r="B10" s="416" t="s">
        <v>384</v>
      </c>
      <c r="C10" s="416"/>
      <c r="D10" s="416"/>
      <c r="E10" s="416"/>
      <c r="F10" s="416"/>
      <c r="G10" s="416"/>
    </row>
    <row r="11" spans="1:7" ht="41.4" customHeight="1">
      <c r="A11" s="415"/>
      <c r="B11" s="416"/>
      <c r="C11" s="416"/>
      <c r="D11" s="416"/>
      <c r="E11" s="416"/>
      <c r="F11" s="416"/>
      <c r="G11" s="416"/>
    </row>
    <row r="12" spans="1:7" ht="15.5">
      <c r="A12" s="278"/>
      <c r="B12" s="230"/>
      <c r="C12" s="230"/>
      <c r="D12" s="230"/>
      <c r="E12" s="230"/>
      <c r="F12" s="230"/>
      <c r="G12" s="230"/>
    </row>
    <row r="13" spans="1:7">
      <c r="A13" s="415" t="s">
        <v>377</v>
      </c>
      <c r="B13" s="417" t="s">
        <v>380</v>
      </c>
      <c r="C13" s="417"/>
      <c r="D13" s="417"/>
      <c r="E13" s="417"/>
      <c r="F13" s="417"/>
      <c r="G13" s="417"/>
    </row>
    <row r="14" spans="1:7">
      <c r="A14" s="415"/>
      <c r="B14" s="417"/>
      <c r="C14" s="417"/>
      <c r="D14" s="417"/>
      <c r="E14" s="417"/>
      <c r="F14" s="417"/>
      <c r="G14" s="417"/>
    </row>
    <row r="15" spans="1:7">
      <c r="A15" s="415"/>
      <c r="B15" s="417"/>
      <c r="C15" s="417"/>
      <c r="D15" s="417"/>
      <c r="E15" s="417"/>
      <c r="F15" s="417"/>
      <c r="G15" s="417"/>
    </row>
    <row r="16" spans="1:7">
      <c r="A16" s="415"/>
      <c r="B16" s="417"/>
      <c r="C16" s="417"/>
      <c r="D16" s="417"/>
      <c r="E16" s="417"/>
      <c r="F16" s="417"/>
      <c r="G16" s="417"/>
    </row>
    <row r="17" spans="1:7">
      <c r="A17" s="415"/>
      <c r="B17" s="417"/>
      <c r="C17" s="417"/>
      <c r="D17" s="417"/>
      <c r="E17" s="417"/>
      <c r="F17" s="417"/>
      <c r="G17" s="417"/>
    </row>
    <row r="18" spans="1:7">
      <c r="A18" s="415"/>
      <c r="B18" s="417"/>
      <c r="C18" s="417"/>
      <c r="D18" s="417"/>
      <c r="E18" s="417"/>
      <c r="F18" s="417"/>
      <c r="G18" s="417"/>
    </row>
    <row r="19" spans="1:7">
      <c r="A19" s="415"/>
      <c r="B19" s="417"/>
      <c r="C19" s="417"/>
      <c r="D19" s="417"/>
      <c r="E19" s="417"/>
      <c r="F19" s="417"/>
      <c r="G19" s="417"/>
    </row>
    <row r="20" spans="1:7">
      <c r="A20" s="415"/>
      <c r="B20" s="417"/>
      <c r="C20" s="417"/>
      <c r="D20" s="417"/>
      <c r="E20" s="417"/>
      <c r="F20" s="417"/>
      <c r="G20" s="417"/>
    </row>
    <row r="21" spans="1:7">
      <c r="A21" s="415"/>
      <c r="B21" s="417"/>
      <c r="C21" s="417"/>
      <c r="D21" s="417"/>
      <c r="E21" s="417"/>
      <c r="F21" s="417"/>
      <c r="G21" s="417"/>
    </row>
    <row r="22" spans="1:7" ht="20.399999999999999" customHeight="1">
      <c r="A22" s="415"/>
      <c r="B22" s="417"/>
      <c r="C22" s="417"/>
      <c r="D22" s="417"/>
      <c r="E22" s="417"/>
      <c r="F22" s="417"/>
      <c r="G22" s="417"/>
    </row>
    <row r="23" spans="1:7" ht="15.5">
      <c r="A23" s="230"/>
      <c r="B23" s="230"/>
      <c r="C23" s="230"/>
      <c r="D23" s="230"/>
      <c r="E23" s="230"/>
      <c r="F23" s="418"/>
      <c r="G23" s="418"/>
    </row>
    <row r="24" spans="1:7" ht="185.4" customHeight="1">
      <c r="A24" s="279" t="s">
        <v>378</v>
      </c>
      <c r="B24" s="409" t="s">
        <v>379</v>
      </c>
      <c r="C24" s="409"/>
      <c r="D24" s="409"/>
      <c r="E24" s="409"/>
      <c r="F24" s="409"/>
      <c r="G24" s="409"/>
    </row>
    <row r="25" spans="1:7" ht="15.5">
      <c r="A25" s="280"/>
      <c r="B25" s="280"/>
      <c r="C25" s="280"/>
      <c r="D25" s="280"/>
      <c r="E25" s="280"/>
      <c r="F25" s="418"/>
      <c r="G25" s="418"/>
    </row>
    <row r="26" spans="1:7" ht="15.5">
      <c r="A26" s="412"/>
      <c r="B26" s="412"/>
      <c r="C26" s="412"/>
      <c r="D26" s="412"/>
      <c r="E26" s="412"/>
      <c r="F26" s="412"/>
      <c r="G26" s="412"/>
    </row>
    <row r="27" spans="1:7" ht="15.5">
      <c r="A27" s="412"/>
      <c r="B27" s="412"/>
      <c r="C27" s="412"/>
      <c r="D27" s="412"/>
      <c r="E27" s="412"/>
      <c r="F27" s="412"/>
      <c r="G27" s="412"/>
    </row>
    <row r="28" spans="1:7" ht="15.5">
      <c r="A28" s="412"/>
      <c r="B28" s="412"/>
      <c r="C28" s="412"/>
      <c r="D28" s="412"/>
      <c r="E28" s="412"/>
      <c r="F28" s="413"/>
      <c r="G28" s="413"/>
    </row>
    <row r="29" spans="1:7" ht="15.5">
      <c r="A29" s="230"/>
      <c r="B29" s="230"/>
      <c r="C29" s="230"/>
      <c r="D29" s="230"/>
      <c r="E29" s="230"/>
      <c r="F29" s="230"/>
      <c r="G29" s="230"/>
    </row>
    <row r="30" spans="1:7" ht="15.5">
      <c r="A30" s="412"/>
      <c r="B30" s="412"/>
      <c r="C30" s="412"/>
      <c r="D30" s="412"/>
      <c r="E30" s="412"/>
      <c r="F30" s="412"/>
      <c r="G30" s="412"/>
    </row>
    <row r="31" spans="1:7" ht="15.5">
      <c r="A31" s="419"/>
      <c r="B31" s="419"/>
      <c r="C31" s="419"/>
      <c r="D31" s="419"/>
      <c r="E31" s="419"/>
      <c r="F31" s="418"/>
      <c r="G31" s="418"/>
    </row>
    <row r="32" spans="1:7" ht="15.5">
      <c r="A32" s="419"/>
      <c r="B32" s="419"/>
      <c r="C32" s="419"/>
      <c r="D32" s="419"/>
      <c r="E32" s="419"/>
      <c r="F32" s="418"/>
      <c r="G32" s="418"/>
    </row>
    <row r="33" spans="1:7" ht="15.5">
      <c r="A33" s="419"/>
      <c r="B33" s="419"/>
      <c r="C33" s="419"/>
      <c r="D33" s="419"/>
      <c r="E33" s="419"/>
      <c r="F33" s="418"/>
      <c r="G33" s="418"/>
    </row>
    <row r="34" spans="1:7" ht="15.5">
      <c r="A34" s="419"/>
      <c r="B34" s="419"/>
      <c r="C34" s="419"/>
      <c r="D34" s="419"/>
      <c r="E34" s="419"/>
      <c r="F34" s="418"/>
      <c r="G34" s="418"/>
    </row>
    <row r="35" spans="1:7" ht="15.5">
      <c r="A35" s="419"/>
      <c r="B35" s="419"/>
      <c r="C35" s="419"/>
      <c r="D35" s="419"/>
      <c r="E35" s="419"/>
      <c r="F35" s="418"/>
      <c r="G35" s="418"/>
    </row>
    <row r="36" spans="1:7" ht="15.5">
      <c r="A36" s="280"/>
      <c r="B36" s="280"/>
      <c r="C36" s="280"/>
      <c r="D36" s="280"/>
      <c r="E36" s="280"/>
      <c r="F36" s="418"/>
      <c r="G36" s="418"/>
    </row>
    <row r="37" spans="1:7" ht="15.5">
      <c r="A37" s="280"/>
      <c r="B37" s="280"/>
      <c r="C37" s="280"/>
      <c r="D37" s="280"/>
      <c r="E37" s="280"/>
      <c r="F37" s="418"/>
      <c r="G37" s="418"/>
    </row>
    <row r="38" spans="1:7" ht="15.5">
      <c r="A38" s="419"/>
      <c r="B38" s="419"/>
      <c r="C38" s="419"/>
      <c r="D38" s="419"/>
      <c r="E38" s="419"/>
      <c r="F38" s="418"/>
      <c r="G38" s="418"/>
    </row>
    <row r="39" spans="1:7" ht="15.5">
      <c r="A39" s="412"/>
      <c r="B39" s="412"/>
      <c r="C39" s="412"/>
      <c r="D39" s="412"/>
      <c r="E39" s="412"/>
      <c r="F39" s="413"/>
      <c r="G39" s="413"/>
    </row>
    <row r="40" spans="1:7" ht="15.5">
      <c r="A40" s="230"/>
      <c r="B40" s="230"/>
      <c r="C40" s="230"/>
      <c r="D40" s="230"/>
      <c r="E40" s="230"/>
      <c r="F40" s="230"/>
      <c r="G40" s="230"/>
    </row>
    <row r="41" spans="1:7" ht="15.5">
      <c r="A41" s="412"/>
      <c r="B41" s="412"/>
      <c r="C41" s="412"/>
      <c r="D41" s="412"/>
      <c r="E41" s="412"/>
      <c r="F41" s="412"/>
      <c r="G41" s="412"/>
    </row>
    <row r="42" spans="1:7" ht="15.5">
      <c r="A42" s="419"/>
      <c r="B42" s="419"/>
      <c r="C42" s="419"/>
      <c r="D42" s="419"/>
      <c r="E42" s="419"/>
      <c r="F42" s="418"/>
      <c r="G42" s="418"/>
    </row>
    <row r="43" spans="1:7" ht="15.5">
      <c r="A43" s="419"/>
      <c r="B43" s="419"/>
      <c r="C43" s="419"/>
      <c r="D43" s="419"/>
      <c r="E43" s="419"/>
      <c r="F43" s="418"/>
      <c r="G43" s="418"/>
    </row>
    <row r="44" spans="1:7" ht="15.5">
      <c r="A44" s="419"/>
      <c r="B44" s="419"/>
      <c r="C44" s="419"/>
      <c r="D44" s="419"/>
      <c r="E44" s="419"/>
      <c r="F44" s="418"/>
      <c r="G44" s="418"/>
    </row>
    <row r="45" spans="1:7" ht="15.5">
      <c r="A45" s="419"/>
      <c r="B45" s="419"/>
      <c r="C45" s="419"/>
      <c r="D45" s="419"/>
      <c r="E45" s="419"/>
      <c r="F45" s="418"/>
      <c r="G45" s="418"/>
    </row>
    <row r="46" spans="1:7">
      <c r="A46" s="421"/>
      <c r="B46" s="421"/>
      <c r="C46" s="421"/>
      <c r="D46" s="421"/>
      <c r="E46" s="421"/>
      <c r="F46" s="422"/>
      <c r="G46" s="422"/>
    </row>
    <row r="47" spans="1:7">
      <c r="A47" s="410"/>
      <c r="B47" s="410"/>
      <c r="C47" s="410"/>
      <c r="D47" s="410"/>
      <c r="E47" s="410"/>
      <c r="F47" s="420"/>
      <c r="G47" s="420"/>
    </row>
    <row r="48" spans="1:7">
      <c r="A48" s="275"/>
      <c r="B48" s="275"/>
      <c r="C48" s="275"/>
      <c r="D48" s="275"/>
      <c r="E48" s="275"/>
      <c r="F48" s="275"/>
      <c r="G48" s="275"/>
    </row>
    <row r="49" spans="1:7">
      <c r="A49" s="275"/>
      <c r="B49" s="275"/>
      <c r="C49" s="275"/>
      <c r="D49" s="275"/>
      <c r="E49" s="275"/>
      <c r="F49" s="275"/>
      <c r="G49" s="275"/>
    </row>
  </sheetData>
  <mergeCells count="50">
    <mergeCell ref="A47:E47"/>
    <mergeCell ref="F47:G47"/>
    <mergeCell ref="A44:E44"/>
    <mergeCell ref="F44:G44"/>
    <mergeCell ref="A45:E45"/>
    <mergeCell ref="F45:G45"/>
    <mergeCell ref="A46:E46"/>
    <mergeCell ref="F46:G46"/>
    <mergeCell ref="A41:E41"/>
    <mergeCell ref="F41:G41"/>
    <mergeCell ref="A42:E42"/>
    <mergeCell ref="F42:G42"/>
    <mergeCell ref="A43:E43"/>
    <mergeCell ref="F43:G43"/>
    <mergeCell ref="F36:G36"/>
    <mergeCell ref="F37:G37"/>
    <mergeCell ref="A38:E38"/>
    <mergeCell ref="F38:G38"/>
    <mergeCell ref="A39:E39"/>
    <mergeCell ref="F39:G39"/>
    <mergeCell ref="A33:E33"/>
    <mergeCell ref="F33:G33"/>
    <mergeCell ref="A34:E34"/>
    <mergeCell ref="F34:G34"/>
    <mergeCell ref="A35:E35"/>
    <mergeCell ref="F35:G35"/>
    <mergeCell ref="A30:E30"/>
    <mergeCell ref="F30:G30"/>
    <mergeCell ref="A31:E31"/>
    <mergeCell ref="F31:G31"/>
    <mergeCell ref="A32:E32"/>
    <mergeCell ref="F32:G32"/>
    <mergeCell ref="A28:E28"/>
    <mergeCell ref="F28:G28"/>
    <mergeCell ref="F9:G9"/>
    <mergeCell ref="A10:A11"/>
    <mergeCell ref="B10:G11"/>
    <mergeCell ref="A13:A22"/>
    <mergeCell ref="B13:G22"/>
    <mergeCell ref="F23:G23"/>
    <mergeCell ref="B24:G24"/>
    <mergeCell ref="F25:G25"/>
    <mergeCell ref="A26:G26"/>
    <mergeCell ref="A27:G27"/>
    <mergeCell ref="B8:G8"/>
    <mergeCell ref="A1:G1"/>
    <mergeCell ref="A3:G3"/>
    <mergeCell ref="A5:G5"/>
    <mergeCell ref="A6:G6"/>
    <mergeCell ref="A2:G2"/>
  </mergeCells>
  <pageMargins left="0.51181102362204722" right="0.51181102362204722" top="0.39370078740157483" bottom="0.39370078740157483" header="0.31496062992125984" footer="0.31496062992125984"/>
  <pageSetup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2"/>
  <sheetViews>
    <sheetView showGridLines="0" topLeftCell="A88" zoomScale="115" zoomScaleNormal="115" workbookViewId="0">
      <selection activeCell="C85" sqref="C85"/>
    </sheetView>
  </sheetViews>
  <sheetFormatPr defaultColWidth="9.08984375" defaultRowHeight="15.5"/>
  <cols>
    <col min="1" max="1" width="15.453125" style="5" customWidth="1"/>
    <col min="2" max="2" width="70.81640625" style="5" customWidth="1"/>
    <col min="3" max="3" width="18" style="5" customWidth="1"/>
    <col min="4" max="4" width="14.36328125" style="5" customWidth="1"/>
    <col min="5" max="5" width="12.6328125" style="5" hidden="1" customWidth="1"/>
    <col min="6" max="6" width="12" style="5" customWidth="1"/>
    <col min="7" max="7" width="15.08984375" style="5" customWidth="1"/>
    <col min="8" max="16384" width="9.08984375" style="5"/>
  </cols>
  <sheetData>
    <row r="1" spans="1:4" s="230" customFormat="1">
      <c r="A1" s="423" t="s">
        <v>194</v>
      </c>
      <c r="B1" s="423"/>
      <c r="C1" s="423"/>
      <c r="D1" s="423"/>
    </row>
    <row r="2" spans="1:4" s="230" customFormat="1">
      <c r="A2" s="430" t="s">
        <v>364</v>
      </c>
      <c r="B2" s="431"/>
      <c r="C2" s="431"/>
      <c r="D2" s="431"/>
    </row>
    <row r="3" spans="1:4" s="230" customFormat="1"/>
    <row r="4" spans="1:4" s="230" customFormat="1">
      <c r="A4" s="426" t="s">
        <v>135</v>
      </c>
      <c r="B4" s="426"/>
      <c r="C4" s="426"/>
    </row>
    <row r="5" spans="1:4" s="230" customFormat="1" ht="16" thickBot="1"/>
    <row r="6" spans="1:4" s="230" customFormat="1" ht="16" thickBot="1">
      <c r="A6" s="231">
        <v>1</v>
      </c>
      <c r="B6" s="232" t="s">
        <v>136</v>
      </c>
      <c r="C6" s="232" t="s">
        <v>137</v>
      </c>
    </row>
    <row r="7" spans="1:4" s="230" customFormat="1" ht="16" thickBot="1">
      <c r="A7" s="233" t="s">
        <v>138</v>
      </c>
      <c r="B7" s="234" t="s">
        <v>357</v>
      </c>
      <c r="C7" s="235">
        <f>'Memória Cálculo'!B21</f>
        <v>1503.2545454545455</v>
      </c>
    </row>
    <row r="8" spans="1:4" s="230" customFormat="1" ht="16" thickBot="1">
      <c r="A8" s="233" t="s">
        <v>139</v>
      </c>
      <c r="B8" s="234" t="s">
        <v>140</v>
      </c>
      <c r="C8" s="235">
        <v>0</v>
      </c>
    </row>
    <row r="9" spans="1:4" s="230" customFormat="1" ht="16.25" customHeight="1" thickBot="1">
      <c r="A9" s="233" t="s">
        <v>141</v>
      </c>
      <c r="B9" s="234" t="s">
        <v>366</v>
      </c>
      <c r="C9" s="235">
        <f>'Memória Cálculo'!D33</f>
        <v>601.30181818181825</v>
      </c>
    </row>
    <row r="10" spans="1:4" s="230" customFormat="1" ht="16" thickBot="1">
      <c r="A10" s="233" t="s">
        <v>143</v>
      </c>
      <c r="B10" s="234" t="s">
        <v>7</v>
      </c>
      <c r="C10" s="235">
        <v>0</v>
      </c>
    </row>
    <row r="11" spans="1:4" s="230" customFormat="1" ht="16" thickBot="1">
      <c r="A11" s="424" t="s">
        <v>9</v>
      </c>
      <c r="B11" s="425"/>
      <c r="C11" s="242">
        <f>SUM(C7:C10)</f>
        <v>2104.5563636363636</v>
      </c>
    </row>
    <row r="12" spans="1:4" s="230" customFormat="1"/>
    <row r="13" spans="1:4" s="230" customFormat="1">
      <c r="A13" s="426" t="s">
        <v>149</v>
      </c>
      <c r="B13" s="426"/>
      <c r="C13" s="426"/>
    </row>
    <row r="14" spans="1:4" s="230" customFormat="1">
      <c r="A14" s="236"/>
    </row>
    <row r="15" spans="1:4" s="230" customFormat="1">
      <c r="A15" s="429" t="s">
        <v>150</v>
      </c>
      <c r="B15" s="429"/>
      <c r="C15" s="429"/>
    </row>
    <row r="16" spans="1:4" s="230" customFormat="1" ht="16" thickBot="1"/>
    <row r="17" spans="1:4" s="230" customFormat="1" ht="16" thickBot="1">
      <c r="A17" s="231" t="s">
        <v>151</v>
      </c>
      <c r="B17" s="232" t="s">
        <v>152</v>
      </c>
      <c r="C17" s="232" t="s">
        <v>137</v>
      </c>
    </row>
    <row r="18" spans="1:4" s="230" customFormat="1" ht="16" thickBot="1">
      <c r="A18" s="233" t="s">
        <v>138</v>
      </c>
      <c r="B18" s="234" t="s">
        <v>153</v>
      </c>
      <c r="C18" s="235">
        <f>'Memória Cálculo'!D41</f>
        <v>175.37969696969697</v>
      </c>
    </row>
    <row r="19" spans="1:4" s="230" customFormat="1" ht="16" thickBot="1">
      <c r="A19" s="233" t="s">
        <v>139</v>
      </c>
      <c r="B19" s="234" t="s">
        <v>154</v>
      </c>
      <c r="C19" s="235">
        <f>'Memória Cálculo'!C53+'Memória Cálculo'!D53</f>
        <v>233.83959595959595</v>
      </c>
    </row>
    <row r="20" spans="1:4" s="230" customFormat="1" ht="16" thickBot="1">
      <c r="A20" s="424" t="s">
        <v>9</v>
      </c>
      <c r="B20" s="425"/>
      <c r="C20" s="242">
        <f>SUM(C18:C19)</f>
        <v>409.21929292929292</v>
      </c>
    </row>
    <row r="21" spans="1:4" s="230" customFormat="1"/>
    <row r="22" spans="1:4" s="230" customFormat="1" ht="32.25" customHeight="1">
      <c r="A22" s="432" t="s">
        <v>155</v>
      </c>
      <c r="B22" s="432"/>
      <c r="C22" s="432"/>
      <c r="D22" s="432"/>
    </row>
    <row r="23" spans="1:4" s="230" customFormat="1" ht="16" thickBot="1"/>
    <row r="24" spans="1:4" s="230" customFormat="1" ht="16" thickBot="1">
      <c r="A24" s="231" t="s">
        <v>156</v>
      </c>
      <c r="B24" s="232" t="s">
        <v>157</v>
      </c>
      <c r="C24" s="232" t="s">
        <v>158</v>
      </c>
      <c r="D24" s="232" t="s">
        <v>137</v>
      </c>
    </row>
    <row r="25" spans="1:4" s="230" customFormat="1" ht="16" thickBot="1">
      <c r="A25" s="233" t="s">
        <v>138</v>
      </c>
      <c r="B25" s="234" t="s">
        <v>159</v>
      </c>
      <c r="C25" s="237">
        <v>0.2</v>
      </c>
      <c r="D25" s="235">
        <f>(C11+C20)*C25</f>
        <v>502.7551313131313</v>
      </c>
    </row>
    <row r="26" spans="1:4" s="230" customFormat="1" ht="16" thickBot="1">
      <c r="A26" s="233" t="s">
        <v>139</v>
      </c>
      <c r="B26" s="234" t="s">
        <v>160</v>
      </c>
      <c r="C26" s="237">
        <v>2.5000000000000001E-2</v>
      </c>
      <c r="D26" s="235">
        <f>(C11+C20)*C26</f>
        <v>62.844391414141413</v>
      </c>
    </row>
    <row r="27" spans="1:4" s="230" customFormat="1" ht="16" thickBot="1">
      <c r="A27" s="233" t="s">
        <v>141</v>
      </c>
      <c r="B27" s="234" t="s">
        <v>161</v>
      </c>
      <c r="C27" s="246">
        <v>0.03</v>
      </c>
      <c r="D27" s="235">
        <f>(C11+C20)*C27</f>
        <v>75.413269696969692</v>
      </c>
    </row>
    <row r="28" spans="1:4" s="230" customFormat="1" ht="16" thickBot="1">
      <c r="A28" s="233" t="s">
        <v>143</v>
      </c>
      <c r="B28" s="234" t="s">
        <v>162</v>
      </c>
      <c r="C28" s="237">
        <v>1.4999999999999999E-2</v>
      </c>
      <c r="D28" s="235">
        <f>(C11+C20)*C28</f>
        <v>37.706634848484846</v>
      </c>
    </row>
    <row r="29" spans="1:4" s="230" customFormat="1" ht="16" thickBot="1">
      <c r="A29" s="233" t="s">
        <v>144</v>
      </c>
      <c r="B29" s="234" t="s">
        <v>163</v>
      </c>
      <c r="C29" s="237">
        <v>0.01</v>
      </c>
      <c r="D29" s="235">
        <f>(C11+C20)*C29</f>
        <v>25.137756565656563</v>
      </c>
    </row>
    <row r="30" spans="1:4" s="230" customFormat="1" ht="16" thickBot="1">
      <c r="A30" s="233" t="s">
        <v>146</v>
      </c>
      <c r="B30" s="234" t="s">
        <v>22</v>
      </c>
      <c r="C30" s="237">
        <v>6.0000000000000001E-3</v>
      </c>
      <c r="D30" s="235">
        <f>(C11+C20)*C30</f>
        <v>15.082653939393939</v>
      </c>
    </row>
    <row r="31" spans="1:4" s="230" customFormat="1" ht="16" thickBot="1">
      <c r="A31" s="233" t="s">
        <v>147</v>
      </c>
      <c r="B31" s="234" t="s">
        <v>23</v>
      </c>
      <c r="C31" s="237">
        <v>2E-3</v>
      </c>
      <c r="D31" s="235">
        <f>(C11+C20)*C31</f>
        <v>5.0275513131313128</v>
      </c>
    </row>
    <row r="32" spans="1:4" s="230" customFormat="1" ht="16" thickBot="1">
      <c r="A32" s="233" t="s">
        <v>164</v>
      </c>
      <c r="B32" s="234" t="s">
        <v>24</v>
      </c>
      <c r="C32" s="237">
        <v>0.08</v>
      </c>
      <c r="D32" s="235">
        <f>(C11+C20)*C32</f>
        <v>201.1020525252525</v>
      </c>
    </row>
    <row r="33" spans="1:4" s="230" customFormat="1" ht="16" thickBot="1">
      <c r="A33" s="424" t="s">
        <v>165</v>
      </c>
      <c r="B33" s="425"/>
      <c r="C33" s="243">
        <f>SUM(C25:C32)</f>
        <v>0.36800000000000005</v>
      </c>
      <c r="D33" s="245">
        <f>SUM(D25:D32)</f>
        <v>925.06944161616161</v>
      </c>
    </row>
    <row r="34" spans="1:4" s="230" customFormat="1"/>
    <row r="35" spans="1:4" s="230" customFormat="1">
      <c r="A35" s="429" t="s">
        <v>166</v>
      </c>
      <c r="B35" s="429"/>
      <c r="C35" s="429"/>
    </row>
    <row r="36" spans="1:4" s="230" customFormat="1" ht="16" thickBot="1"/>
    <row r="37" spans="1:4" s="230" customFormat="1" ht="16" thickBot="1">
      <c r="A37" s="231" t="s">
        <v>167</v>
      </c>
      <c r="B37" s="232" t="s">
        <v>168</v>
      </c>
      <c r="C37" s="232" t="s">
        <v>137</v>
      </c>
    </row>
    <row r="38" spans="1:4" s="230" customFormat="1" ht="16" thickBot="1">
      <c r="A38" s="233" t="s">
        <v>138</v>
      </c>
      <c r="B38" s="234" t="s">
        <v>169</v>
      </c>
      <c r="C38" s="235">
        <v>0</v>
      </c>
    </row>
    <row r="39" spans="1:4" s="230" customFormat="1" ht="16" thickBot="1">
      <c r="A39" s="233" t="s">
        <v>139</v>
      </c>
      <c r="B39" s="234" t="s">
        <v>339</v>
      </c>
      <c r="C39" s="235">
        <f>'Memória Cálculo'!D93</f>
        <v>432.39420000000007</v>
      </c>
    </row>
    <row r="40" spans="1:4" s="230" customFormat="1" ht="16" thickBot="1">
      <c r="A40" s="233" t="s">
        <v>141</v>
      </c>
      <c r="B40" s="234" t="s">
        <v>358</v>
      </c>
      <c r="C40" s="235">
        <f>'Memória Cálculo'!D98</f>
        <v>24.1</v>
      </c>
    </row>
    <row r="41" spans="1:4" s="230" customFormat="1" ht="16" thickBot="1">
      <c r="A41" s="233" t="s">
        <v>143</v>
      </c>
      <c r="B41" s="234" t="s">
        <v>148</v>
      </c>
      <c r="C41" s="235">
        <v>0</v>
      </c>
    </row>
    <row r="42" spans="1:4" s="230" customFormat="1" ht="16" thickBot="1">
      <c r="A42" s="424" t="s">
        <v>9</v>
      </c>
      <c r="B42" s="425"/>
      <c r="C42" s="242">
        <f>SUM(C38:C41)</f>
        <v>456.49420000000009</v>
      </c>
    </row>
    <row r="43" spans="1:4" s="230" customFormat="1"/>
    <row r="44" spans="1:4" s="230" customFormat="1">
      <c r="A44" s="429" t="s">
        <v>170</v>
      </c>
      <c r="B44" s="429"/>
      <c r="C44" s="429"/>
    </row>
    <row r="45" spans="1:4" s="230" customFormat="1" ht="16" thickBot="1"/>
    <row r="46" spans="1:4" s="230" customFormat="1" ht="16" thickBot="1">
      <c r="A46" s="231">
        <v>2</v>
      </c>
      <c r="B46" s="232" t="s">
        <v>171</v>
      </c>
      <c r="C46" s="232" t="s">
        <v>137</v>
      </c>
    </row>
    <row r="47" spans="1:4" s="230" customFormat="1" ht="16" thickBot="1">
      <c r="A47" s="233" t="s">
        <v>151</v>
      </c>
      <c r="B47" s="234" t="s">
        <v>152</v>
      </c>
      <c r="C47" s="244">
        <f>C20</f>
        <v>409.21929292929292</v>
      </c>
    </row>
    <row r="48" spans="1:4" s="230" customFormat="1" ht="16" thickBot="1">
      <c r="A48" s="233" t="s">
        <v>156</v>
      </c>
      <c r="B48" s="234" t="s">
        <v>157</v>
      </c>
      <c r="C48" s="244">
        <f>D33</f>
        <v>925.06944161616161</v>
      </c>
    </row>
    <row r="49" spans="1:3" s="230" customFormat="1" ht="16" thickBot="1">
      <c r="A49" s="233" t="s">
        <v>167</v>
      </c>
      <c r="B49" s="234" t="s">
        <v>168</v>
      </c>
      <c r="C49" s="244">
        <f>C42</f>
        <v>456.49420000000009</v>
      </c>
    </row>
    <row r="50" spans="1:3" s="230" customFormat="1" ht="16" thickBot="1">
      <c r="A50" s="424" t="s">
        <v>9</v>
      </c>
      <c r="B50" s="425"/>
      <c r="C50" s="245">
        <f>SUM(C47:C49)</f>
        <v>1790.7829345454547</v>
      </c>
    </row>
    <row r="51" spans="1:3" s="230" customFormat="1">
      <c r="A51" s="105"/>
    </row>
    <row r="52" spans="1:3" s="230" customFormat="1"/>
    <row r="53" spans="1:3" s="230" customFormat="1">
      <c r="A53" s="426" t="s">
        <v>172</v>
      </c>
      <c r="B53" s="426"/>
      <c r="C53" s="426"/>
    </row>
    <row r="54" spans="1:3" s="230" customFormat="1" ht="16" thickBot="1"/>
    <row r="55" spans="1:3" s="230" customFormat="1" ht="16" thickBot="1">
      <c r="A55" s="231">
        <v>3</v>
      </c>
      <c r="B55" s="232" t="s">
        <v>173</v>
      </c>
      <c r="C55" s="232" t="s">
        <v>137</v>
      </c>
    </row>
    <row r="56" spans="1:3" s="230" customFormat="1" ht="16" thickBot="1">
      <c r="A56" s="233" t="s">
        <v>138</v>
      </c>
      <c r="B56" s="238" t="s">
        <v>174</v>
      </c>
      <c r="C56" s="235">
        <f>'Memória Cálculo'!B160</f>
        <v>59.701076188636357</v>
      </c>
    </row>
    <row r="57" spans="1:3" s="239" customFormat="1" ht="16" thickBot="1">
      <c r="A57" s="287" t="s">
        <v>139</v>
      </c>
      <c r="B57" s="288" t="s">
        <v>175</v>
      </c>
      <c r="C57" s="289">
        <f>'Memória Cálculo'!D160</f>
        <v>-7.0071051488025695</v>
      </c>
    </row>
    <row r="58" spans="1:3" s="230" customFormat="1" ht="16" thickBot="1">
      <c r="A58" s="233" t="s">
        <v>141</v>
      </c>
      <c r="B58" s="238" t="s">
        <v>176</v>
      </c>
      <c r="C58" s="235">
        <f>'Memória Cálculo'!C160</f>
        <v>43.122272518655556</v>
      </c>
    </row>
    <row r="59" spans="1:3" s="230" customFormat="1" ht="16" thickBot="1">
      <c r="A59" s="424" t="s">
        <v>9</v>
      </c>
      <c r="B59" s="425"/>
      <c r="C59" s="242">
        <f>SUM(C56:C58)</f>
        <v>95.816243558489333</v>
      </c>
    </row>
    <row r="60" spans="1:3" s="230" customFormat="1"/>
    <row r="61" spans="1:3" s="230" customFormat="1"/>
    <row r="62" spans="1:3" s="230" customFormat="1">
      <c r="A62" s="426" t="s">
        <v>177</v>
      </c>
      <c r="B62" s="426"/>
      <c r="C62" s="426"/>
    </row>
    <row r="63" spans="1:3" s="230" customFormat="1"/>
    <row r="64" spans="1:3" s="230" customFormat="1">
      <c r="A64" s="429" t="s">
        <v>182</v>
      </c>
      <c r="B64" s="429"/>
      <c r="C64" s="429"/>
    </row>
    <row r="65" spans="1:3" s="230" customFormat="1" ht="16" thickBot="1">
      <c r="A65" s="236"/>
    </row>
    <row r="66" spans="1:3" s="230" customFormat="1" ht="16" thickBot="1">
      <c r="A66" s="231">
        <v>4</v>
      </c>
      <c r="B66" s="232" t="s">
        <v>183</v>
      </c>
      <c r="C66" s="232" t="s">
        <v>137</v>
      </c>
    </row>
    <row r="67" spans="1:3" s="230" customFormat="1" ht="16" thickBot="1">
      <c r="A67" s="233" t="s">
        <v>178</v>
      </c>
      <c r="B67" s="234" t="s">
        <v>179</v>
      </c>
      <c r="C67" s="235">
        <f>'Memória Cálculo'!E207</f>
        <v>321.89164541816933</v>
      </c>
    </row>
    <row r="68" spans="1:3" s="230" customFormat="1" ht="16" thickBot="1">
      <c r="A68" s="233" t="s">
        <v>180</v>
      </c>
      <c r="B68" s="234" t="s">
        <v>181</v>
      </c>
      <c r="C68" s="235">
        <v>0</v>
      </c>
    </row>
    <row r="69" spans="1:3" s="230" customFormat="1" ht="16" thickBot="1">
      <c r="A69" s="424" t="s">
        <v>9</v>
      </c>
      <c r="B69" s="425"/>
      <c r="C69" s="242">
        <f>SUM(C67:C68)</f>
        <v>321.89164541816933</v>
      </c>
    </row>
    <row r="70" spans="1:3" s="230" customFormat="1"/>
    <row r="71" spans="1:3" s="230" customFormat="1"/>
    <row r="72" spans="1:3" s="230" customFormat="1">
      <c r="A72" s="426" t="s">
        <v>184</v>
      </c>
      <c r="B72" s="426"/>
      <c r="C72" s="426"/>
    </row>
    <row r="73" spans="1:3" s="230" customFormat="1" ht="16" thickBot="1"/>
    <row r="74" spans="1:3" s="230" customFormat="1" ht="16" thickBot="1">
      <c r="A74" s="231">
        <v>5</v>
      </c>
      <c r="B74" s="240" t="s">
        <v>107</v>
      </c>
      <c r="C74" s="232" t="s">
        <v>137</v>
      </c>
    </row>
    <row r="75" spans="1:3" s="230" customFormat="1" ht="16" thickBot="1">
      <c r="A75" s="233" t="s">
        <v>138</v>
      </c>
      <c r="B75" s="234" t="s">
        <v>185</v>
      </c>
      <c r="C75" s="235">
        <f>'Memória Cálculo'!C236</f>
        <v>21.76</v>
      </c>
    </row>
    <row r="76" spans="1:3" s="230" customFormat="1" ht="16" thickBot="1">
      <c r="A76" s="233" t="s">
        <v>139</v>
      </c>
      <c r="B76" s="234" t="s">
        <v>186</v>
      </c>
      <c r="C76" s="235">
        <v>0</v>
      </c>
    </row>
    <row r="77" spans="1:3" s="230" customFormat="1" ht="16" thickBot="1">
      <c r="A77" s="233" t="s">
        <v>141</v>
      </c>
      <c r="B77" s="234" t="s">
        <v>187</v>
      </c>
      <c r="C77" s="235">
        <v>0</v>
      </c>
    </row>
    <row r="78" spans="1:3" s="230" customFormat="1" ht="16" thickBot="1">
      <c r="A78" s="233" t="s">
        <v>143</v>
      </c>
      <c r="B78" s="234" t="s">
        <v>148</v>
      </c>
      <c r="C78" s="235">
        <v>0</v>
      </c>
    </row>
    <row r="79" spans="1:3" s="230" customFormat="1" ht="16" thickBot="1">
      <c r="A79" s="424" t="s">
        <v>165</v>
      </c>
      <c r="B79" s="425"/>
      <c r="C79" s="242">
        <f>SUM(C75:C78)</f>
        <v>21.76</v>
      </c>
    </row>
    <row r="80" spans="1:3" s="230" customFormat="1"/>
    <row r="81" spans="1:9" s="230" customFormat="1"/>
    <row r="82" spans="1:9" s="230" customFormat="1">
      <c r="A82" s="426" t="s">
        <v>188</v>
      </c>
      <c r="B82" s="426"/>
      <c r="C82" s="426"/>
      <c r="D82" s="426"/>
    </row>
    <row r="83" spans="1:9" s="230" customFormat="1" ht="16" thickBot="1"/>
    <row r="84" spans="1:9" s="230" customFormat="1" ht="16" thickBot="1">
      <c r="A84" s="231">
        <v>6</v>
      </c>
      <c r="B84" s="240" t="s">
        <v>108</v>
      </c>
      <c r="C84" s="231" t="s">
        <v>158</v>
      </c>
      <c r="D84" s="232" t="s">
        <v>137</v>
      </c>
      <c r="E84" s="295">
        <f>D85+D86+E93</f>
        <v>0</v>
      </c>
    </row>
    <row r="85" spans="1:9" s="230" customFormat="1" ht="16" thickBot="1">
      <c r="A85" s="233" t="s">
        <v>138</v>
      </c>
      <c r="B85" s="234" t="s">
        <v>121</v>
      </c>
      <c r="C85" s="304">
        <f>'Memória Cálculo'!B246</f>
        <v>0.06</v>
      </c>
      <c r="D85" s="313"/>
      <c r="E85" s="294"/>
    </row>
    <row r="86" spans="1:9" s="230" customFormat="1" ht="16" thickBot="1">
      <c r="A86" s="301" t="s">
        <v>139</v>
      </c>
      <c r="B86" s="302" t="s">
        <v>123</v>
      </c>
      <c r="C86" s="305">
        <f>'Memória Cálculo'!B248</f>
        <v>6.7900000000000002E-2</v>
      </c>
      <c r="D86" s="303"/>
      <c r="E86" s="294"/>
      <c r="F86" s="290"/>
      <c r="G86" s="290"/>
      <c r="H86" s="290"/>
      <c r="I86" s="290"/>
    </row>
    <row r="87" spans="1:9" s="230" customFormat="1" ht="16" thickBot="1">
      <c r="A87" s="301" t="s">
        <v>141</v>
      </c>
      <c r="B87" s="302" t="s">
        <v>122</v>
      </c>
      <c r="C87" s="306">
        <v>8.6499999999999994E-2</v>
      </c>
      <c r="D87" s="303"/>
      <c r="E87" s="294">
        <f>1-0.0865</f>
        <v>0.91349999999999998</v>
      </c>
    </row>
    <row r="88" spans="1:9" s="230" customFormat="1" ht="16" thickBot="1">
      <c r="A88" s="301"/>
      <c r="B88" s="302" t="s">
        <v>359</v>
      </c>
      <c r="C88" s="305">
        <v>3.6499999999999998E-2</v>
      </c>
      <c r="D88" s="303"/>
      <c r="E88" s="294"/>
    </row>
    <row r="89" spans="1:9" s="230" customFormat="1" ht="16" thickBot="1">
      <c r="A89" s="301"/>
      <c r="B89" s="302" t="s">
        <v>360</v>
      </c>
      <c r="C89" s="301"/>
      <c r="D89" s="303"/>
      <c r="E89" s="294">
        <f>D87/E87</f>
        <v>0</v>
      </c>
    </row>
    <row r="90" spans="1:9" s="230" customFormat="1" ht="16" thickBot="1">
      <c r="A90" s="301"/>
      <c r="B90" s="302" t="s">
        <v>361</v>
      </c>
      <c r="C90" s="305">
        <v>0.05</v>
      </c>
      <c r="D90" s="303"/>
      <c r="E90" s="294"/>
    </row>
    <row r="91" spans="1:9" s="230" customFormat="1" ht="16" thickBot="1">
      <c r="A91" s="427" t="s">
        <v>386</v>
      </c>
      <c r="B91" s="428"/>
      <c r="C91" s="307">
        <f>'Memória Cálculo'!C253</f>
        <v>0.25354777672658479</v>
      </c>
      <c r="D91" s="312">
        <f>'Memória Cálculo'!D253</f>
        <v>1099.0807248424526</v>
      </c>
      <c r="E91" s="295">
        <f>D85+D86+D87</f>
        <v>0</v>
      </c>
    </row>
    <row r="92" spans="1:9" s="230" customFormat="1" ht="32" customHeight="1" thickBot="1">
      <c r="A92" s="442" t="s">
        <v>389</v>
      </c>
      <c r="B92" s="443"/>
      <c r="C92" s="443"/>
      <c r="D92" s="444"/>
    </row>
    <row r="93" spans="1:9" s="230" customFormat="1">
      <c r="E93" s="295">
        <f>E89*C87</f>
        <v>0</v>
      </c>
    </row>
    <row r="94" spans="1:9" s="230" customFormat="1"/>
    <row r="95" spans="1:9" s="230" customFormat="1">
      <c r="A95" s="426" t="s">
        <v>189</v>
      </c>
      <c r="B95" s="426"/>
      <c r="C95" s="426"/>
    </row>
    <row r="96" spans="1:9" s="230" customFormat="1" ht="16" thickBot="1"/>
    <row r="97" spans="1:7" s="230" customFormat="1" ht="16" thickBot="1">
      <c r="A97" s="231"/>
      <c r="B97" s="232" t="s">
        <v>190</v>
      </c>
      <c r="C97" s="232" t="s">
        <v>137</v>
      </c>
    </row>
    <row r="98" spans="1:7" s="230" customFormat="1" ht="16" thickBot="1">
      <c r="A98" s="241" t="s">
        <v>138</v>
      </c>
      <c r="B98" s="234" t="s">
        <v>135</v>
      </c>
      <c r="C98" s="247">
        <f>C11</f>
        <v>2104.5563636363636</v>
      </c>
    </row>
    <row r="99" spans="1:7" s="230" customFormat="1" ht="16" thickBot="1">
      <c r="A99" s="241" t="s">
        <v>139</v>
      </c>
      <c r="B99" s="234" t="s">
        <v>149</v>
      </c>
      <c r="C99" s="247">
        <f>C50</f>
        <v>1790.7829345454547</v>
      </c>
    </row>
    <row r="100" spans="1:7" s="230" customFormat="1" ht="16" thickBot="1">
      <c r="A100" s="241" t="s">
        <v>141</v>
      </c>
      <c r="B100" s="234" t="s">
        <v>172</v>
      </c>
      <c r="C100" s="247">
        <f>C59</f>
        <v>95.816243558489333</v>
      </c>
    </row>
    <row r="101" spans="1:7" s="230" customFormat="1" ht="16" thickBot="1">
      <c r="A101" s="241" t="s">
        <v>143</v>
      </c>
      <c r="B101" s="234" t="s">
        <v>177</v>
      </c>
      <c r="C101" s="247">
        <f>C69</f>
        <v>321.89164541816933</v>
      </c>
    </row>
    <row r="102" spans="1:7" s="230" customFormat="1" ht="16" thickBot="1">
      <c r="A102" s="241" t="s">
        <v>144</v>
      </c>
      <c r="B102" s="234" t="s">
        <v>184</v>
      </c>
      <c r="C102" s="247">
        <f>C79</f>
        <v>21.76</v>
      </c>
    </row>
    <row r="103" spans="1:7" s="230" customFormat="1" ht="16" thickBot="1">
      <c r="A103" s="424" t="s">
        <v>191</v>
      </c>
      <c r="B103" s="425"/>
      <c r="C103" s="248">
        <f>SUM(C98:C102)</f>
        <v>4334.8071871584771</v>
      </c>
    </row>
    <row r="104" spans="1:7" s="230" customFormat="1" ht="16" thickBot="1">
      <c r="A104" s="241" t="s">
        <v>146</v>
      </c>
      <c r="B104" s="234" t="s">
        <v>192</v>
      </c>
      <c r="C104" s="300">
        <f>D91</f>
        <v>1099.0807248424526</v>
      </c>
    </row>
    <row r="105" spans="1:7" s="230" customFormat="1" ht="16" thickBot="1">
      <c r="A105" s="424" t="s">
        <v>193</v>
      </c>
      <c r="B105" s="425"/>
      <c r="C105" s="248">
        <f>SUM(C103:C104)</f>
        <v>5433.8879120009296</v>
      </c>
    </row>
    <row r="106" spans="1:7" s="230" customFormat="1" ht="16" thickBot="1">
      <c r="A106" s="268"/>
      <c r="B106" s="268"/>
      <c r="C106" s="269"/>
    </row>
    <row r="107" spans="1:7" ht="16" thickBot="1">
      <c r="A107" s="435" t="s">
        <v>348</v>
      </c>
      <c r="B107" s="436"/>
      <c r="C107" s="436"/>
      <c r="D107" s="437"/>
      <c r="E107" s="140"/>
      <c r="F107" s="140"/>
      <c r="G107" s="140"/>
    </row>
    <row r="108" spans="1:7" ht="294.64999999999998" customHeight="1">
      <c r="A108" s="270" t="s">
        <v>349</v>
      </c>
      <c r="B108" s="438" t="s">
        <v>390</v>
      </c>
      <c r="C108" s="438"/>
      <c r="D108" s="439"/>
      <c r="E108" s="121"/>
      <c r="F108" s="121"/>
      <c r="G108" s="121"/>
    </row>
    <row r="109" spans="1:7" ht="112.25" customHeight="1">
      <c r="A109" s="271" t="s">
        <v>351</v>
      </c>
      <c r="B109" s="440" t="s">
        <v>352</v>
      </c>
      <c r="C109" s="440"/>
      <c r="D109" s="441"/>
      <c r="E109" s="121"/>
      <c r="F109" s="121"/>
      <c r="G109" s="121"/>
    </row>
    <row r="110" spans="1:7" ht="303.64999999999998" customHeight="1">
      <c r="A110" s="271" t="s">
        <v>353</v>
      </c>
      <c r="B110" s="440" t="s">
        <v>354</v>
      </c>
      <c r="C110" s="440"/>
      <c r="D110" s="441"/>
      <c r="E110" s="121"/>
      <c r="F110" s="121"/>
      <c r="G110" s="121"/>
    </row>
    <row r="111" spans="1:7" ht="376.75" customHeight="1">
      <c r="A111" s="271" t="s">
        <v>355</v>
      </c>
      <c r="B111" s="440" t="s">
        <v>356</v>
      </c>
      <c r="C111" s="440"/>
      <c r="D111" s="441"/>
      <c r="E111" s="121"/>
      <c r="F111" s="121"/>
      <c r="G111" s="121"/>
    </row>
    <row r="112" spans="1:7" ht="53.4" customHeight="1" thickBot="1">
      <c r="A112" s="205" t="s">
        <v>365</v>
      </c>
      <c r="B112" s="433" t="s">
        <v>385</v>
      </c>
      <c r="C112" s="433"/>
      <c r="D112" s="434"/>
      <c r="E112" s="2"/>
      <c r="F112" s="2"/>
      <c r="G112" s="2"/>
    </row>
  </sheetData>
  <mergeCells count="32">
    <mergeCell ref="A33:B33"/>
    <mergeCell ref="A22:D22"/>
    <mergeCell ref="A103:B103"/>
    <mergeCell ref="A82:D82"/>
    <mergeCell ref="B112:D112"/>
    <mergeCell ref="A107:D107"/>
    <mergeCell ref="B108:D108"/>
    <mergeCell ref="B109:D109"/>
    <mergeCell ref="B110:D110"/>
    <mergeCell ref="B111:D111"/>
    <mergeCell ref="A105:B105"/>
    <mergeCell ref="A95:C95"/>
    <mergeCell ref="A62:C62"/>
    <mergeCell ref="A69:B69"/>
    <mergeCell ref="A64:C64"/>
    <mergeCell ref="A92:D92"/>
    <mergeCell ref="A1:D1"/>
    <mergeCell ref="A79:B79"/>
    <mergeCell ref="A72:C72"/>
    <mergeCell ref="A91:B91"/>
    <mergeCell ref="A42:B42"/>
    <mergeCell ref="A35:C35"/>
    <mergeCell ref="A50:B50"/>
    <mergeCell ref="A44:C44"/>
    <mergeCell ref="A59:B59"/>
    <mergeCell ref="A53:C53"/>
    <mergeCell ref="A11:B11"/>
    <mergeCell ref="A4:C4"/>
    <mergeCell ref="A20:B20"/>
    <mergeCell ref="A13:C13"/>
    <mergeCell ref="A2:D2"/>
    <mergeCell ref="A15:C15"/>
  </mergeCells>
  <pageMargins left="0.51181102362204722" right="0.11811023622047245" top="0.78740157480314965" bottom="1.181102362204724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4"/>
  <sheetViews>
    <sheetView topLeftCell="B1" workbookViewId="0">
      <selection activeCell="B3" sqref="B3:E3"/>
    </sheetView>
  </sheetViews>
  <sheetFormatPr defaultRowHeight="14.5"/>
  <cols>
    <col min="2" max="2" width="49.90625" customWidth="1"/>
    <col min="7" max="7" width="9.54296875" bestFit="1" customWidth="1"/>
  </cols>
  <sheetData>
    <row r="3" spans="2:6">
      <c r="B3" t="s">
        <v>200</v>
      </c>
    </row>
    <row r="5" spans="2:6">
      <c r="B5" s="6"/>
      <c r="C5" s="6"/>
      <c r="D5" s="6"/>
      <c r="E5" s="6"/>
      <c r="F5" s="6"/>
    </row>
    <row r="6" spans="2:6">
      <c r="B6" s="6"/>
      <c r="C6" s="446" t="s">
        <v>201</v>
      </c>
      <c r="D6" s="447"/>
      <c r="E6" s="447"/>
      <c r="F6" s="447"/>
    </row>
    <row r="7" spans="2:6">
      <c r="B7" s="446" t="s">
        <v>202</v>
      </c>
      <c r="C7" s="447"/>
      <c r="D7" s="447"/>
      <c r="E7" s="447"/>
      <c r="F7" s="447"/>
    </row>
    <row r="8" spans="2:6">
      <c r="B8" s="447"/>
      <c r="C8" s="6"/>
      <c r="D8" s="6"/>
      <c r="E8" s="6"/>
      <c r="F8" s="6"/>
    </row>
    <row r="9" spans="2:6">
      <c r="B9" s="7" t="s">
        <v>203</v>
      </c>
      <c r="C9" s="6"/>
      <c r="D9" s="6"/>
      <c r="E9" s="6"/>
      <c r="F9" s="6"/>
    </row>
    <row r="10" spans="2:6">
      <c r="B10" s="7" t="s">
        <v>204</v>
      </c>
      <c r="C10" s="6"/>
      <c r="D10" s="6"/>
      <c r="E10" s="6"/>
      <c r="F10" s="6"/>
    </row>
    <row r="11" spans="2:6">
      <c r="B11" s="7" t="s">
        <v>205</v>
      </c>
      <c r="C11" s="6"/>
      <c r="D11" s="6"/>
      <c r="E11" s="6"/>
      <c r="F11" s="6"/>
    </row>
    <row r="12" spans="2:6">
      <c r="B12" s="6"/>
      <c r="C12" s="6"/>
      <c r="D12" s="6"/>
      <c r="E12" s="6"/>
      <c r="F12" s="6"/>
    </row>
    <row r="13" spans="2:6">
      <c r="B13" s="7" t="s">
        <v>206</v>
      </c>
      <c r="C13" s="6"/>
      <c r="D13" s="6"/>
      <c r="E13" s="6"/>
      <c r="F13" s="6"/>
    </row>
    <row r="14" spans="2:6">
      <c r="B14" s="446" t="s">
        <v>207</v>
      </c>
      <c r="C14" s="447"/>
      <c r="D14" s="447"/>
      <c r="E14" s="447"/>
      <c r="F14" s="6"/>
    </row>
    <row r="15" spans="2:6" ht="15" thickBot="1">
      <c r="B15" s="6"/>
      <c r="C15" s="6"/>
      <c r="D15" s="6"/>
      <c r="E15" s="6"/>
      <c r="F15" s="6"/>
    </row>
    <row r="16" spans="2:6" ht="15" thickBot="1">
      <c r="B16" s="448" t="s">
        <v>208</v>
      </c>
      <c r="C16" s="449"/>
      <c r="D16" s="449"/>
      <c r="E16" s="449"/>
      <c r="F16" s="450"/>
    </row>
    <row r="17" spans="2:8" ht="15" thickBot="1">
      <c r="B17" s="451" t="s">
        <v>209</v>
      </c>
      <c r="C17" s="452"/>
      <c r="D17" s="452"/>
      <c r="E17" s="451" t="s">
        <v>210</v>
      </c>
      <c r="F17" s="453"/>
    </row>
    <row r="18" spans="2:8">
      <c r="B18" s="454" t="s">
        <v>211</v>
      </c>
      <c r="C18" s="455"/>
      <c r="D18" s="455"/>
      <c r="E18" s="456">
        <v>649</v>
      </c>
      <c r="F18" s="457"/>
    </row>
    <row r="19" spans="2:8">
      <c r="B19" s="458" t="s">
        <v>212</v>
      </c>
      <c r="C19" s="459"/>
      <c r="D19" s="459"/>
      <c r="E19" s="460">
        <v>20416</v>
      </c>
      <c r="F19" s="461"/>
    </row>
    <row r="20" spans="2:8">
      <c r="B20" s="454" t="s">
        <v>213</v>
      </c>
      <c r="C20" s="455"/>
      <c r="D20" s="455"/>
      <c r="E20" s="456">
        <v>294</v>
      </c>
      <c r="F20" s="457"/>
    </row>
    <row r="21" spans="2:8">
      <c r="B21" s="458" t="s">
        <v>214</v>
      </c>
      <c r="C21" s="459"/>
      <c r="D21" s="459"/>
      <c r="E21" s="460">
        <v>12</v>
      </c>
      <c r="F21" s="461"/>
    </row>
    <row r="22" spans="2:8">
      <c r="B22" s="454" t="s">
        <v>215</v>
      </c>
      <c r="C22" s="455"/>
      <c r="D22" s="455"/>
      <c r="E22" s="456">
        <v>0</v>
      </c>
      <c r="F22" s="457"/>
    </row>
    <row r="23" spans="2:8" ht="15" thickBot="1">
      <c r="B23" s="462" t="s">
        <v>9</v>
      </c>
      <c r="C23" s="463"/>
      <c r="D23" s="463"/>
      <c r="E23" s="464">
        <v>21371</v>
      </c>
      <c r="F23" s="465"/>
    </row>
    <row r="24" spans="2:8" ht="15" thickBot="1">
      <c r="B24" s="451" t="s">
        <v>216</v>
      </c>
      <c r="C24" s="452"/>
      <c r="D24" s="452"/>
      <c r="E24" s="451" t="s">
        <v>210</v>
      </c>
      <c r="F24" s="453"/>
    </row>
    <row r="25" spans="2:8">
      <c r="B25" s="454" t="s">
        <v>217</v>
      </c>
      <c r="C25" s="455"/>
      <c r="D25" s="455"/>
      <c r="E25" s="456">
        <v>9763</v>
      </c>
      <c r="F25" s="457"/>
      <c r="G25" s="10">
        <f>E25/E35</f>
        <v>0.51917043339537361</v>
      </c>
      <c r="H25" s="10"/>
    </row>
    <row r="26" spans="2:8">
      <c r="B26" s="458" t="s">
        <v>218</v>
      </c>
      <c r="C26" s="459"/>
      <c r="D26" s="459"/>
      <c r="E26" s="460">
        <v>322</v>
      </c>
      <c r="F26" s="461"/>
      <c r="G26" s="10">
        <f>E26/E35</f>
        <v>1.7123105557032704E-2</v>
      </c>
      <c r="H26" s="445">
        <f>E25/E35</f>
        <v>0.51917043339537361</v>
      </c>
    </row>
    <row r="27" spans="2:8">
      <c r="B27" s="454" t="s">
        <v>219</v>
      </c>
      <c r="C27" s="455"/>
      <c r="D27" s="455"/>
      <c r="E27" s="456">
        <v>9441</v>
      </c>
      <c r="F27" s="457"/>
      <c r="G27" s="10">
        <f>E27/E35</f>
        <v>0.50204732783834083</v>
      </c>
      <c r="H27" s="445"/>
    </row>
    <row r="28" spans="2:8">
      <c r="B28" s="458" t="s">
        <v>220</v>
      </c>
      <c r="C28" s="459"/>
      <c r="D28" s="459"/>
      <c r="E28" s="460">
        <v>4220</v>
      </c>
      <c r="F28" s="461"/>
      <c r="G28" s="10">
        <f>E28/$E$35</f>
        <v>0.22440840202073917</v>
      </c>
      <c r="H28" s="445">
        <f>+G28+G29+G30+G31+G32+G33+G34</f>
        <v>0.48082956660462645</v>
      </c>
    </row>
    <row r="29" spans="2:8">
      <c r="B29" s="454" t="s">
        <v>221</v>
      </c>
      <c r="C29" s="455"/>
      <c r="D29" s="455"/>
      <c r="E29" s="456">
        <v>295</v>
      </c>
      <c r="F29" s="457"/>
      <c r="G29" s="10">
        <f t="shared" ref="G29:G34" si="0">E29/$E$35</f>
        <v>1.5687317202871576E-2</v>
      </c>
      <c r="H29" s="445"/>
    </row>
    <row r="30" spans="2:8">
      <c r="B30" s="458" t="s">
        <v>222</v>
      </c>
      <c r="C30" s="459"/>
      <c r="D30" s="459"/>
      <c r="E30" s="460">
        <v>4462</v>
      </c>
      <c r="F30" s="461"/>
      <c r="G30" s="10">
        <f t="shared" si="0"/>
        <v>0.23727731986173889</v>
      </c>
      <c r="H30" s="445"/>
    </row>
    <row r="31" spans="2:8">
      <c r="B31" s="454" t="s">
        <v>223</v>
      </c>
      <c r="C31" s="455"/>
      <c r="D31" s="455"/>
      <c r="E31" s="456">
        <v>4</v>
      </c>
      <c r="F31" s="457"/>
      <c r="G31" s="10">
        <f t="shared" si="0"/>
        <v>2.1270938580164849E-4</v>
      </c>
      <c r="H31" s="445"/>
    </row>
    <row r="32" spans="2:8">
      <c r="B32" s="458" t="s">
        <v>224</v>
      </c>
      <c r="C32" s="459"/>
      <c r="D32" s="459"/>
      <c r="E32" s="460">
        <v>61</v>
      </c>
      <c r="F32" s="461"/>
      <c r="G32" s="10">
        <f t="shared" si="0"/>
        <v>3.2438181334751397E-3</v>
      </c>
      <c r="H32" s="445"/>
    </row>
    <row r="33" spans="2:8">
      <c r="B33" s="454" t="s">
        <v>225</v>
      </c>
      <c r="C33" s="455"/>
      <c r="D33" s="455"/>
      <c r="E33" s="456">
        <v>0</v>
      </c>
      <c r="F33" s="457"/>
      <c r="G33" s="10">
        <f t="shared" si="0"/>
        <v>0</v>
      </c>
      <c r="H33" s="445"/>
    </row>
    <row r="34" spans="2:8">
      <c r="B34" s="458" t="s">
        <v>226</v>
      </c>
      <c r="C34" s="459"/>
      <c r="D34" s="459"/>
      <c r="E34" s="460">
        <v>0</v>
      </c>
      <c r="F34" s="461"/>
      <c r="G34" s="10">
        <f t="shared" si="0"/>
        <v>0</v>
      </c>
      <c r="H34" s="445"/>
    </row>
    <row r="35" spans="2:8" ht="15" thickBot="1">
      <c r="B35" s="466" t="s">
        <v>9</v>
      </c>
      <c r="C35" s="467"/>
      <c r="D35" s="467"/>
      <c r="E35" s="468">
        <f>SUM(E26:E34)</f>
        <v>18805</v>
      </c>
      <c r="F35" s="469"/>
      <c r="H35" s="8">
        <f>SUM(H25:H34)</f>
        <v>1</v>
      </c>
    </row>
    <row r="36" spans="2:8" ht="15" thickBot="1">
      <c r="B36" s="451" t="s">
        <v>227</v>
      </c>
      <c r="C36" s="452"/>
      <c r="D36" s="6"/>
      <c r="E36" s="451" t="s">
        <v>210</v>
      </c>
      <c r="F36" s="453"/>
    </row>
    <row r="37" spans="2:8">
      <c r="B37" s="454" t="s">
        <v>228</v>
      </c>
      <c r="C37" s="455"/>
      <c r="D37" s="455"/>
      <c r="E37" s="456">
        <v>0</v>
      </c>
      <c r="F37" s="457"/>
    </row>
    <row r="38" spans="2:8">
      <c r="B38" s="458" t="s">
        <v>229</v>
      </c>
      <c r="C38" s="459"/>
      <c r="D38" s="459"/>
      <c r="E38" s="460">
        <v>0</v>
      </c>
      <c r="F38" s="461"/>
    </row>
    <row r="39" spans="2:8">
      <c r="B39" s="454" t="s">
        <v>230</v>
      </c>
      <c r="C39" s="455"/>
      <c r="D39" s="455"/>
      <c r="E39" s="456">
        <v>2394</v>
      </c>
      <c r="F39" s="457"/>
    </row>
    <row r="40" spans="2:8" ht="15" thickBot="1">
      <c r="B40" s="462" t="s">
        <v>231</v>
      </c>
      <c r="C40" s="463"/>
      <c r="D40" s="463"/>
      <c r="E40" s="460">
        <v>2394</v>
      </c>
      <c r="F40" s="461"/>
    </row>
    <row r="41" spans="2:8">
      <c r="B41" s="470"/>
      <c r="C41" s="470"/>
      <c r="D41" s="470"/>
      <c r="E41" s="470"/>
      <c r="F41" s="470"/>
    </row>
    <row r="42" spans="2:8">
      <c r="B42" s="6"/>
      <c r="C42" s="6"/>
      <c r="D42" s="6"/>
      <c r="E42" s="6"/>
      <c r="F42" s="6"/>
    </row>
    <row r="43" spans="2:8">
      <c r="B43" s="455" t="s">
        <v>232</v>
      </c>
      <c r="C43" s="447"/>
      <c r="D43" s="447"/>
      <c r="E43" s="447"/>
      <c r="F43" s="447"/>
    </row>
    <row r="44" spans="2:8">
      <c r="B44" s="6"/>
      <c r="C44" s="6"/>
      <c r="D44" s="6"/>
      <c r="E44" s="6"/>
      <c r="F44" s="6"/>
    </row>
  </sheetData>
  <mergeCells count="56">
    <mergeCell ref="B34:D34"/>
    <mergeCell ref="E34:F34"/>
    <mergeCell ref="B35:D35"/>
    <mergeCell ref="E35:F35"/>
    <mergeCell ref="B43:F43"/>
    <mergeCell ref="B36:C36"/>
    <mergeCell ref="E36:F36"/>
    <mergeCell ref="B37:D37"/>
    <mergeCell ref="E37:F37"/>
    <mergeCell ref="B38:D38"/>
    <mergeCell ref="E38:F38"/>
    <mergeCell ref="B39:D39"/>
    <mergeCell ref="E39:F39"/>
    <mergeCell ref="B40:D40"/>
    <mergeCell ref="E40:F40"/>
    <mergeCell ref="B41:F41"/>
    <mergeCell ref="B31:D31"/>
    <mergeCell ref="E31:F31"/>
    <mergeCell ref="B32:D32"/>
    <mergeCell ref="E32:F32"/>
    <mergeCell ref="B33:D33"/>
    <mergeCell ref="E33:F33"/>
    <mergeCell ref="B28:D28"/>
    <mergeCell ref="E28:F28"/>
    <mergeCell ref="B29:D29"/>
    <mergeCell ref="E29:F29"/>
    <mergeCell ref="B30:D30"/>
    <mergeCell ref="E30:F30"/>
    <mergeCell ref="B25:D25"/>
    <mergeCell ref="E25:F25"/>
    <mergeCell ref="B26:D26"/>
    <mergeCell ref="E26:F26"/>
    <mergeCell ref="B27:D27"/>
    <mergeCell ref="E27:F27"/>
    <mergeCell ref="B22:D22"/>
    <mergeCell ref="E22:F22"/>
    <mergeCell ref="B23:D23"/>
    <mergeCell ref="E23:F23"/>
    <mergeCell ref="B24:D24"/>
    <mergeCell ref="E24:F24"/>
    <mergeCell ref="H26:H27"/>
    <mergeCell ref="H28:H34"/>
    <mergeCell ref="C6:F7"/>
    <mergeCell ref="B7:B8"/>
    <mergeCell ref="B14:E14"/>
    <mergeCell ref="B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0"/>
  <sheetViews>
    <sheetView workbookViewId="0">
      <selection activeCell="B15" sqref="B15"/>
    </sheetView>
  </sheetViews>
  <sheetFormatPr defaultRowHeight="14.5"/>
  <cols>
    <col min="2" max="2" width="56.90625" customWidth="1"/>
    <col min="3" max="3" width="11.6328125" customWidth="1"/>
    <col min="4" max="4" width="13.90625" bestFit="1" customWidth="1"/>
    <col min="5" max="5" width="11.54296875" bestFit="1" customWidth="1"/>
    <col min="6" max="6" width="10.36328125" style="17" customWidth="1"/>
    <col min="7" max="10" width="10.36328125" customWidth="1"/>
  </cols>
  <sheetData>
    <row r="3" spans="2:11" ht="15" thickBot="1">
      <c r="B3" t="s">
        <v>266</v>
      </c>
    </row>
    <row r="4" spans="2:11" ht="15" thickBot="1">
      <c r="B4" s="22" t="s">
        <v>271</v>
      </c>
      <c r="C4" s="18" t="s">
        <v>272</v>
      </c>
      <c r="D4" s="19" t="s">
        <v>273</v>
      </c>
      <c r="E4" s="20" t="s">
        <v>274</v>
      </c>
      <c r="F4" s="21" t="s">
        <v>275</v>
      </c>
      <c r="G4" s="21" t="s">
        <v>276</v>
      </c>
      <c r="H4" s="21" t="s">
        <v>277</v>
      </c>
      <c r="I4" s="21" t="s">
        <v>278</v>
      </c>
      <c r="J4" s="21" t="s">
        <v>279</v>
      </c>
      <c r="K4" s="21" t="s">
        <v>286</v>
      </c>
    </row>
    <row r="5" spans="2:11" ht="15" thickBot="1">
      <c r="B5" s="22" t="s">
        <v>132</v>
      </c>
      <c r="C5" s="18" t="s">
        <v>287</v>
      </c>
      <c r="D5" s="19" t="s">
        <v>267</v>
      </c>
      <c r="E5" s="20" t="s">
        <v>268</v>
      </c>
      <c r="F5" s="21" t="s">
        <v>269</v>
      </c>
      <c r="G5" s="21" t="s">
        <v>290</v>
      </c>
      <c r="H5" s="21" t="s">
        <v>288</v>
      </c>
      <c r="I5" s="21" t="s">
        <v>289</v>
      </c>
      <c r="J5" s="21" t="s">
        <v>270</v>
      </c>
      <c r="K5" s="21" t="s">
        <v>285</v>
      </c>
    </row>
    <row r="7" spans="2:11" ht="26">
      <c r="B7" s="24" t="s">
        <v>281</v>
      </c>
      <c r="C7">
        <v>2</v>
      </c>
      <c r="D7">
        <v>1</v>
      </c>
      <c r="E7">
        <v>1</v>
      </c>
      <c r="F7" s="17">
        <v>1</v>
      </c>
      <c r="G7">
        <f>(D7+E7+F7)/3</f>
        <v>1</v>
      </c>
      <c r="H7">
        <v>1</v>
      </c>
      <c r="I7">
        <v>1</v>
      </c>
      <c r="J7">
        <f>(D7+E7+F7+H7+I7)/5</f>
        <v>1</v>
      </c>
      <c r="K7">
        <f>J7*C7</f>
        <v>2</v>
      </c>
    </row>
    <row r="8" spans="2:11" ht="39">
      <c r="B8" s="24" t="s">
        <v>282</v>
      </c>
      <c r="C8">
        <v>2</v>
      </c>
      <c r="D8">
        <v>1</v>
      </c>
      <c r="E8">
        <v>1</v>
      </c>
      <c r="F8" s="17">
        <v>1</v>
      </c>
      <c r="G8">
        <f t="shared" ref="G8:G11" si="0">(D8+E8+F8)/3</f>
        <v>1</v>
      </c>
      <c r="H8">
        <v>1</v>
      </c>
      <c r="I8">
        <v>1</v>
      </c>
      <c r="J8">
        <f t="shared" ref="J8:J11" si="1">(D8+E8+F8+H8+I8)/5</f>
        <v>1</v>
      </c>
      <c r="K8">
        <f t="shared" ref="K8:K11" si="2">J8*C8</f>
        <v>2</v>
      </c>
    </row>
    <row r="9" spans="2:11" ht="26">
      <c r="B9" s="24" t="s">
        <v>283</v>
      </c>
      <c r="C9">
        <v>2</v>
      </c>
      <c r="D9">
        <v>1</v>
      </c>
      <c r="E9">
        <v>1</v>
      </c>
      <c r="F9" s="17">
        <v>1</v>
      </c>
      <c r="G9">
        <f t="shared" si="0"/>
        <v>1</v>
      </c>
      <c r="H9">
        <v>1</v>
      </c>
      <c r="I9">
        <v>1</v>
      </c>
      <c r="J9">
        <f t="shared" si="1"/>
        <v>1</v>
      </c>
      <c r="K9">
        <f t="shared" si="2"/>
        <v>2</v>
      </c>
    </row>
    <row r="10" spans="2:11">
      <c r="B10" s="24" t="s">
        <v>280</v>
      </c>
      <c r="C10">
        <v>2</v>
      </c>
      <c r="D10">
        <v>1</v>
      </c>
      <c r="E10">
        <v>1</v>
      </c>
      <c r="F10" s="17">
        <v>1</v>
      </c>
      <c r="G10">
        <f t="shared" si="0"/>
        <v>1</v>
      </c>
      <c r="H10">
        <v>1</v>
      </c>
      <c r="I10">
        <v>1</v>
      </c>
      <c r="J10">
        <f t="shared" si="1"/>
        <v>1</v>
      </c>
      <c r="K10">
        <f t="shared" si="2"/>
        <v>2</v>
      </c>
    </row>
    <row r="11" spans="2:11" ht="26">
      <c r="B11" s="24" t="s">
        <v>284</v>
      </c>
      <c r="C11">
        <v>2</v>
      </c>
      <c r="D11">
        <v>1</v>
      </c>
      <c r="E11">
        <v>1</v>
      </c>
      <c r="F11" s="17">
        <v>1</v>
      </c>
      <c r="G11">
        <f t="shared" si="0"/>
        <v>1</v>
      </c>
      <c r="H11">
        <v>1</v>
      </c>
      <c r="I11">
        <v>1</v>
      </c>
      <c r="J11">
        <f t="shared" si="1"/>
        <v>1</v>
      </c>
      <c r="K11">
        <f t="shared" si="2"/>
        <v>2</v>
      </c>
    </row>
    <row r="17" spans="2:2">
      <c r="B17" s="23"/>
    </row>
    <row r="18" spans="2:2">
      <c r="B18" s="23"/>
    </row>
    <row r="19" spans="2:2">
      <c r="B19" s="23"/>
    </row>
    <row r="20" spans="2:2">
      <c r="B20" s="23"/>
    </row>
  </sheetData>
  <phoneticPr fontId="33" type="noConversion"/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showGridLines="0" topLeftCell="A31" zoomScale="115" zoomScaleNormal="115" workbookViewId="0">
      <selection activeCell="B12" sqref="B12"/>
    </sheetView>
  </sheetViews>
  <sheetFormatPr defaultColWidth="9.08984375" defaultRowHeight="15.5"/>
  <cols>
    <col min="1" max="1" width="9.08984375" style="5"/>
    <col min="2" max="2" width="72.08984375" style="5" customWidth="1"/>
    <col min="3" max="3" width="18" style="5" customWidth="1"/>
    <col min="4" max="4" width="14.36328125" style="5" customWidth="1"/>
    <col min="5" max="5" width="12.6328125" style="5" customWidth="1"/>
    <col min="6" max="6" width="12" style="5" customWidth="1"/>
    <col min="7" max="7" width="15.08984375" style="5" customWidth="1"/>
    <col min="8" max="16384" width="9.08984375" style="5"/>
  </cols>
  <sheetData>
    <row r="1" spans="1:4" s="230" customFormat="1" ht="16" thickBot="1">
      <c r="A1" s="471" t="s">
        <v>194</v>
      </c>
      <c r="B1" s="472"/>
      <c r="C1" s="473"/>
      <c r="D1" s="266"/>
    </row>
    <row r="2" spans="1:4" s="230" customFormat="1" ht="16" thickBot="1">
      <c r="A2" s="471" t="s">
        <v>381</v>
      </c>
      <c r="B2" s="472"/>
      <c r="C2" s="473"/>
      <c r="D2" s="266"/>
    </row>
    <row r="3" spans="1:4" s="230" customFormat="1" ht="16" thickBot="1">
      <c r="A3" s="273" t="s">
        <v>364</v>
      </c>
      <c r="B3" s="272"/>
      <c r="C3" s="274"/>
      <c r="D3" s="266"/>
    </row>
    <row r="4" spans="1:4" s="230" customFormat="1">
      <c r="A4" s="267"/>
      <c r="B4" s="267"/>
      <c r="C4" s="267"/>
      <c r="D4" s="267"/>
    </row>
    <row r="5" spans="1:4" s="230" customFormat="1">
      <c r="A5" s="426" t="s">
        <v>135</v>
      </c>
      <c r="B5" s="426"/>
      <c r="C5" s="426"/>
    </row>
    <row r="6" spans="1:4" s="230" customFormat="1" ht="16" thickBot="1"/>
    <row r="7" spans="1:4" s="230" customFormat="1" ht="16" thickBot="1">
      <c r="A7" s="231">
        <v>1</v>
      </c>
      <c r="B7" s="232" t="s">
        <v>136</v>
      </c>
      <c r="C7" s="232" t="s">
        <v>137</v>
      </c>
    </row>
    <row r="8" spans="1:4" s="230" customFormat="1" ht="16" thickBot="1">
      <c r="A8" s="233" t="s">
        <v>138</v>
      </c>
      <c r="B8" s="234" t="s">
        <v>357</v>
      </c>
      <c r="C8" s="235">
        <f>'Memória Cálculo'!B21</f>
        <v>1503.2545454545455</v>
      </c>
    </row>
    <row r="9" spans="1:4" s="230" customFormat="1" ht="16" thickBot="1">
      <c r="A9" s="233" t="s">
        <v>139</v>
      </c>
      <c r="B9" s="234" t="s">
        <v>140</v>
      </c>
      <c r="C9" s="235">
        <v>0</v>
      </c>
    </row>
    <row r="10" spans="1:4" s="230" customFormat="1" ht="16.25" customHeight="1" thickBot="1">
      <c r="A10" s="233" t="s">
        <v>141</v>
      </c>
      <c r="B10" s="234" t="s">
        <v>366</v>
      </c>
      <c r="C10" s="235">
        <f>'Memória Cálculo'!D33</f>
        <v>601.30181818181825</v>
      </c>
    </row>
    <row r="11" spans="1:4" s="230" customFormat="1" ht="16" thickBot="1">
      <c r="A11" s="233" t="s">
        <v>143</v>
      </c>
      <c r="B11" s="234" t="s">
        <v>7</v>
      </c>
      <c r="C11" s="235">
        <v>0</v>
      </c>
    </row>
    <row r="12" spans="1:4" s="230" customFormat="1" ht="16" thickBot="1">
      <c r="A12" s="233" t="s">
        <v>144</v>
      </c>
      <c r="B12" s="234" t="s">
        <v>145</v>
      </c>
      <c r="C12" s="235">
        <v>0</v>
      </c>
    </row>
    <row r="13" spans="1:4" s="230" customFormat="1" ht="16" thickBot="1">
      <c r="A13" s="233"/>
      <c r="B13" s="234"/>
      <c r="C13" s="235">
        <v>0</v>
      </c>
    </row>
    <row r="14" spans="1:4" s="230" customFormat="1" ht="16" thickBot="1">
      <c r="A14" s="233" t="s">
        <v>147</v>
      </c>
      <c r="B14" s="234" t="s">
        <v>148</v>
      </c>
      <c r="C14" s="235">
        <v>0</v>
      </c>
    </row>
    <row r="15" spans="1:4" s="230" customFormat="1" ht="16" thickBot="1">
      <c r="A15" s="424" t="s">
        <v>9</v>
      </c>
      <c r="B15" s="425"/>
      <c r="C15" s="242">
        <f>SUM(C8:C14)</f>
        <v>2104.5563636363636</v>
      </c>
    </row>
    <row r="16" spans="1:4" s="230" customFormat="1"/>
    <row r="17" spans="1:3" s="230" customFormat="1">
      <c r="A17" s="426" t="s">
        <v>363</v>
      </c>
      <c r="B17" s="426"/>
      <c r="C17" s="426"/>
    </row>
    <row r="18" spans="1:3" s="230" customFormat="1" ht="16" thickBot="1"/>
    <row r="19" spans="1:3" s="230" customFormat="1" ht="16" thickBot="1">
      <c r="A19" s="231">
        <v>2</v>
      </c>
      <c r="B19" s="232" t="s">
        <v>168</v>
      </c>
      <c r="C19" s="232" t="s">
        <v>137</v>
      </c>
    </row>
    <row r="20" spans="1:3" s="230" customFormat="1" ht="16" thickBot="1">
      <c r="A20" s="233" t="s">
        <v>138</v>
      </c>
      <c r="B20" s="234" t="s">
        <v>169</v>
      </c>
      <c r="C20" s="235">
        <v>0</v>
      </c>
    </row>
    <row r="21" spans="1:3" s="230" customFormat="1" ht="16" thickBot="1">
      <c r="A21" s="233" t="s">
        <v>139</v>
      </c>
      <c r="B21" s="234" t="s">
        <v>339</v>
      </c>
      <c r="C21" s="235">
        <f>'Memória Cálculo'!D93</f>
        <v>432.39420000000007</v>
      </c>
    </row>
    <row r="22" spans="1:3" s="230" customFormat="1" ht="16" thickBot="1">
      <c r="A22" s="233" t="s">
        <v>141</v>
      </c>
      <c r="B22" s="234" t="s">
        <v>358</v>
      </c>
      <c r="C22" s="235">
        <f>'Memória Cálculo'!D98</f>
        <v>24.1</v>
      </c>
    </row>
    <row r="23" spans="1:3" s="230" customFormat="1" ht="16" thickBot="1">
      <c r="A23" s="233" t="s">
        <v>143</v>
      </c>
      <c r="B23" s="234" t="s">
        <v>148</v>
      </c>
      <c r="C23" s="235">
        <v>0</v>
      </c>
    </row>
    <row r="24" spans="1:3" s="230" customFormat="1" ht="16" thickBot="1">
      <c r="A24" s="424" t="s">
        <v>9</v>
      </c>
      <c r="B24" s="425"/>
      <c r="C24" s="242">
        <f>SUM(C20:C23)</f>
        <v>456.49420000000009</v>
      </c>
    </row>
    <row r="25" spans="1:3" s="230" customFormat="1"/>
    <row r="26" spans="1:3" s="230" customFormat="1">
      <c r="A26" s="426" t="s">
        <v>189</v>
      </c>
      <c r="B26" s="426"/>
      <c r="C26" s="426"/>
    </row>
    <row r="27" spans="1:3" s="230" customFormat="1" ht="16" thickBot="1"/>
    <row r="28" spans="1:3" s="230" customFormat="1" ht="16" thickBot="1">
      <c r="A28" s="231"/>
      <c r="B28" s="232" t="s">
        <v>190</v>
      </c>
      <c r="C28" s="232" t="s">
        <v>137</v>
      </c>
    </row>
    <row r="29" spans="1:3" s="230" customFormat="1" ht="16" thickBot="1">
      <c r="A29" s="241" t="s">
        <v>138</v>
      </c>
      <c r="B29" s="234" t="s">
        <v>135</v>
      </c>
      <c r="C29" s="247">
        <f>C15</f>
        <v>2104.5563636363636</v>
      </c>
    </row>
    <row r="30" spans="1:3" s="230" customFormat="1" ht="16" thickBot="1">
      <c r="A30" s="241" t="s">
        <v>139</v>
      </c>
      <c r="B30" s="234" t="s">
        <v>363</v>
      </c>
      <c r="C30" s="247">
        <f>C24</f>
        <v>456.49420000000009</v>
      </c>
    </row>
    <row r="31" spans="1:3" s="230" customFormat="1" ht="16" thickBot="1">
      <c r="A31" s="424" t="s">
        <v>193</v>
      </c>
      <c r="B31" s="425"/>
      <c r="C31" s="248">
        <f>SUM(C29:C30)</f>
        <v>2561.0505636363637</v>
      </c>
    </row>
  </sheetData>
  <mergeCells count="8">
    <mergeCell ref="A31:B31"/>
    <mergeCell ref="A1:C1"/>
    <mergeCell ref="A2:C2"/>
    <mergeCell ref="A26:C26"/>
    <mergeCell ref="A24:B24"/>
    <mergeCell ref="A5:C5"/>
    <mergeCell ref="A15:B15"/>
    <mergeCell ref="A17:C17"/>
  </mergeCells>
  <pageMargins left="0.51181102362204722" right="0.39370078740157483" top="0.78740157480314965" bottom="0.78740157480314965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A279" sqref="A279:G284"/>
    </sheetView>
  </sheetViews>
  <sheetFormatPr defaultRowHeight="14.5"/>
  <cols>
    <col min="1" max="1" width="29.08984375" customWidth="1"/>
    <col min="2" max="2" width="21.90625" customWidth="1"/>
    <col min="3" max="3" width="28.36328125" customWidth="1"/>
    <col min="4" max="4" width="26.453125" customWidth="1"/>
    <col min="5" max="5" width="23.36328125" customWidth="1"/>
    <col min="6" max="6" width="21" customWidth="1"/>
    <col min="7" max="7" width="15.36328125" customWidth="1"/>
    <col min="8" max="8" width="18.6328125" customWidth="1"/>
    <col min="9" max="9" width="19" customWidth="1"/>
  </cols>
  <sheetData>
    <row r="1" spans="1:10" ht="26.5" thickBot="1">
      <c r="A1" s="502" t="s">
        <v>292</v>
      </c>
      <c r="B1" s="503"/>
      <c r="C1" s="503"/>
      <c r="D1" s="503"/>
      <c r="E1" s="504"/>
    </row>
    <row r="2" spans="1:10" ht="26.5" thickBot="1">
      <c r="A2" s="505" t="s">
        <v>381</v>
      </c>
      <c r="B2" s="508">
        <v>1</v>
      </c>
      <c r="C2" s="509"/>
      <c r="D2" s="25">
        <v>2</v>
      </c>
      <c r="E2" s="25" t="s">
        <v>294</v>
      </c>
    </row>
    <row r="3" spans="1:10" ht="48" customHeight="1" thickBot="1">
      <c r="A3" s="506"/>
      <c r="B3" s="510" t="s">
        <v>295</v>
      </c>
      <c r="C3" s="511"/>
      <c r="D3" s="25" t="s">
        <v>362</v>
      </c>
      <c r="E3" s="26" t="s">
        <v>297</v>
      </c>
    </row>
    <row r="4" spans="1:10" ht="49.5" customHeight="1" thickBot="1">
      <c r="A4" s="507"/>
      <c r="B4" s="26" t="s">
        <v>298</v>
      </c>
      <c r="C4" s="25" t="s">
        <v>299</v>
      </c>
      <c r="D4" s="25" t="s">
        <v>300</v>
      </c>
      <c r="E4" s="25" t="s">
        <v>301</v>
      </c>
    </row>
    <row r="5" spans="1:10" ht="78.5" thickBot="1">
      <c r="A5" s="26" t="str">
        <f>'Memória Cálculo'!A21</f>
        <v>Cargo A - Auxiliar de Serviços Gerais - CBO 5143</v>
      </c>
      <c r="B5" s="249" t="s">
        <v>303</v>
      </c>
      <c r="C5" s="250">
        <f>1/800</f>
        <v>1.25E-3</v>
      </c>
      <c r="D5" s="251">
        <f>'Memória Cálculo'!B265</f>
        <v>5433.8879120009296</v>
      </c>
      <c r="E5" s="252">
        <f>C5*D5</f>
        <v>6.7923598900011619</v>
      </c>
    </row>
    <row r="6" spans="1:10" ht="26.5" thickBot="1">
      <c r="A6" s="474" t="s">
        <v>307</v>
      </c>
      <c r="B6" s="475"/>
      <c r="C6" s="475"/>
      <c r="D6" s="476"/>
      <c r="E6" s="27">
        <f>SUM(E5)</f>
        <v>6.7923598900011619</v>
      </c>
    </row>
    <row r="7" spans="1:10" ht="15" thickBot="1"/>
    <row r="8" spans="1:10" ht="24" thickBot="1">
      <c r="A8" s="485" t="s">
        <v>304</v>
      </c>
      <c r="B8" s="486"/>
      <c r="C8" s="486"/>
      <c r="D8" s="486"/>
      <c r="E8" s="487"/>
    </row>
    <row r="9" spans="1:10" ht="24" thickBot="1">
      <c r="A9" s="488" t="s">
        <v>293</v>
      </c>
      <c r="B9" s="491">
        <v>1</v>
      </c>
      <c r="C9" s="492"/>
      <c r="D9" s="28">
        <v>2</v>
      </c>
      <c r="E9" s="28" t="s">
        <v>294</v>
      </c>
    </row>
    <row r="10" spans="1:10" ht="47.5" thickBot="1">
      <c r="A10" s="489"/>
      <c r="B10" s="493" t="s">
        <v>295</v>
      </c>
      <c r="C10" s="494"/>
      <c r="D10" s="28" t="s">
        <v>362</v>
      </c>
      <c r="E10" s="28" t="s">
        <v>297</v>
      </c>
    </row>
    <row r="11" spans="1:10" ht="24" thickBot="1">
      <c r="A11" s="490"/>
      <c r="B11" s="29" t="s">
        <v>298</v>
      </c>
      <c r="C11" s="28" t="s">
        <v>305</v>
      </c>
      <c r="D11" s="28" t="s">
        <v>300</v>
      </c>
      <c r="E11" s="28" t="s">
        <v>301</v>
      </c>
    </row>
    <row r="12" spans="1:10" ht="71" thickBot="1">
      <c r="A12" s="29" t="str">
        <f>A5</f>
        <v>Cargo A - Auxiliar de Serviços Gerais - CBO 5143</v>
      </c>
      <c r="B12" s="39" t="s">
        <v>306</v>
      </c>
      <c r="C12" s="253">
        <f>1/1200</f>
        <v>8.3333333333333339E-4</v>
      </c>
      <c r="D12" s="254">
        <f>'Memória Cálculo'!B265</f>
        <v>5433.8879120009296</v>
      </c>
      <c r="E12" s="255">
        <f>C12*D12</f>
        <v>4.5282399266674416</v>
      </c>
      <c r="G12" s="260"/>
      <c r="H12" s="260"/>
      <c r="I12" s="260"/>
      <c r="J12" s="261"/>
    </row>
    <row r="13" spans="1:10" ht="24" thickBot="1">
      <c r="A13" s="474" t="s">
        <v>307</v>
      </c>
      <c r="B13" s="475"/>
      <c r="C13" s="475"/>
      <c r="D13" s="476"/>
      <c r="E13" s="256">
        <f>SUM(E12)</f>
        <v>4.5282399266674416</v>
      </c>
    </row>
    <row r="14" spans="1:10" ht="15" thickBot="1"/>
    <row r="15" spans="1:10" ht="22.5" thickBot="1">
      <c r="A15" s="479" t="s">
        <v>308</v>
      </c>
      <c r="B15" s="480"/>
      <c r="C15" s="480"/>
      <c r="D15" s="480"/>
      <c r="E15" s="480"/>
      <c r="F15" s="480"/>
      <c r="G15" s="480"/>
      <c r="H15" s="481"/>
    </row>
    <row r="16" spans="1:10" ht="22.5" thickBot="1">
      <c r="A16" s="495" t="s">
        <v>293</v>
      </c>
      <c r="B16" s="498">
        <v>1</v>
      </c>
      <c r="C16" s="499"/>
      <c r="D16" s="33">
        <v>2</v>
      </c>
      <c r="E16" s="33">
        <v>3</v>
      </c>
      <c r="F16" s="33">
        <v>4</v>
      </c>
      <c r="G16" s="33">
        <v>5</v>
      </c>
      <c r="H16" s="33" t="s">
        <v>309</v>
      </c>
    </row>
    <row r="17" spans="1:8" ht="66.5" thickBot="1">
      <c r="A17" s="496"/>
      <c r="B17" s="500" t="s">
        <v>295</v>
      </c>
      <c r="C17" s="501"/>
      <c r="D17" s="33" t="s">
        <v>310</v>
      </c>
      <c r="E17" s="33" t="s">
        <v>311</v>
      </c>
      <c r="F17" s="34" t="s">
        <v>312</v>
      </c>
      <c r="G17" s="33" t="s">
        <v>362</v>
      </c>
      <c r="H17" s="34" t="s">
        <v>297</v>
      </c>
    </row>
    <row r="18" spans="1:8" ht="22.5" thickBot="1">
      <c r="A18" s="497"/>
      <c r="B18" s="34" t="s">
        <v>298</v>
      </c>
      <c r="C18" s="33" t="s">
        <v>305</v>
      </c>
      <c r="D18" s="33"/>
      <c r="E18" s="33" t="s">
        <v>313</v>
      </c>
      <c r="F18" s="33"/>
      <c r="G18" s="33" t="s">
        <v>300</v>
      </c>
      <c r="H18" s="33" t="s">
        <v>301</v>
      </c>
    </row>
    <row r="19" spans="1:8" ht="22.5" thickBot="1">
      <c r="A19" s="35" t="s">
        <v>302</v>
      </c>
      <c r="B19" s="36" t="s">
        <v>314</v>
      </c>
      <c r="C19" s="257">
        <v>4.5455000000000001E-3</v>
      </c>
      <c r="D19" s="37">
        <v>16</v>
      </c>
      <c r="E19" s="257">
        <f>1/191.4</f>
        <v>5.2246603970741903E-3</v>
      </c>
      <c r="F19" s="257">
        <f>C19*D19*E19</f>
        <v>3.799791013584117E-4</v>
      </c>
      <c r="G19" s="38">
        <f>'Memória Cálculo'!B265</f>
        <v>5433.8879120009296</v>
      </c>
      <c r="H19" s="258">
        <f>F19*G19</f>
        <v>2.0647638456844493</v>
      </c>
    </row>
    <row r="20" spans="1:8" ht="22.5" thickBot="1">
      <c r="A20" s="482" t="s">
        <v>315</v>
      </c>
      <c r="B20" s="483"/>
      <c r="C20" s="483"/>
      <c r="D20" s="483"/>
      <c r="E20" s="483"/>
      <c r="F20" s="483"/>
      <c r="G20" s="484"/>
      <c r="H20" s="259">
        <f>SUM(H19)</f>
        <v>2.0647638456844493</v>
      </c>
    </row>
    <row r="21" spans="1:8" ht="15" thickBot="1"/>
    <row r="22" spans="1:8" ht="24" thickBot="1">
      <c r="A22" s="485" t="s">
        <v>316</v>
      </c>
      <c r="B22" s="486"/>
      <c r="C22" s="486"/>
      <c r="D22" s="486"/>
      <c r="E22" s="486"/>
      <c r="F22" s="486"/>
      <c r="G22" s="486"/>
      <c r="H22" s="487"/>
    </row>
    <row r="23" spans="1:8" ht="24" thickBot="1">
      <c r="A23" s="488" t="s">
        <v>293</v>
      </c>
      <c r="B23" s="491">
        <v>1</v>
      </c>
      <c r="C23" s="492"/>
      <c r="D23" s="28">
        <v>2</v>
      </c>
      <c r="E23" s="28">
        <v>3</v>
      </c>
      <c r="F23" s="28">
        <v>4</v>
      </c>
      <c r="G23" s="28">
        <v>5</v>
      </c>
      <c r="H23" s="28" t="s">
        <v>309</v>
      </c>
    </row>
    <row r="24" spans="1:8" ht="94.5" thickBot="1">
      <c r="A24" s="489"/>
      <c r="B24" s="493" t="s">
        <v>295</v>
      </c>
      <c r="C24" s="494"/>
      <c r="D24" s="28" t="s">
        <v>317</v>
      </c>
      <c r="E24" s="28" t="s">
        <v>318</v>
      </c>
      <c r="F24" s="29" t="s">
        <v>312</v>
      </c>
      <c r="G24" s="28" t="s">
        <v>296</v>
      </c>
      <c r="H24" s="29" t="s">
        <v>297</v>
      </c>
    </row>
    <row r="25" spans="1:8" ht="24" thickBot="1">
      <c r="A25" s="490"/>
      <c r="B25" s="29"/>
      <c r="C25" s="28" t="s">
        <v>319</v>
      </c>
      <c r="D25" s="28"/>
      <c r="E25" s="28" t="s">
        <v>320</v>
      </c>
      <c r="F25" s="28"/>
      <c r="G25" s="28" t="s">
        <v>300</v>
      </c>
      <c r="H25" s="28" t="s">
        <v>301</v>
      </c>
    </row>
    <row r="26" spans="1:8" ht="24" thickBot="1">
      <c r="A26" s="30" t="s">
        <v>302</v>
      </c>
      <c r="B26" s="31" t="s">
        <v>321</v>
      </c>
      <c r="C26" s="31">
        <f>1/110</f>
        <v>9.0909090909090905E-3</v>
      </c>
      <c r="D26" s="39">
        <v>8</v>
      </c>
      <c r="E26" s="31">
        <f>1/1148.4</f>
        <v>8.7077673284569827E-4</v>
      </c>
      <c r="F26" s="263">
        <f>C26*D26*E26</f>
        <v>6.3329216934232598E-5</v>
      </c>
      <c r="G26" s="32">
        <f>'Memória Cálculo'!B265</f>
        <v>5433.8879120009296</v>
      </c>
      <c r="H26" s="262">
        <f>F26*G26</f>
        <v>0.34412386637541109</v>
      </c>
    </row>
    <row r="27" spans="1:8" ht="24" thickBot="1">
      <c r="A27" s="474" t="s">
        <v>307</v>
      </c>
      <c r="B27" s="475"/>
      <c r="C27" s="475"/>
      <c r="D27" s="475"/>
      <c r="E27" s="475"/>
      <c r="F27" s="475"/>
      <c r="G27" s="476"/>
      <c r="H27" s="256">
        <f>SUM(H26)</f>
        <v>0.34412386637541109</v>
      </c>
    </row>
    <row r="29" spans="1:8" ht="15" thickBot="1"/>
    <row r="30" spans="1:8" ht="47">
      <c r="A30" s="477" t="s">
        <v>322</v>
      </c>
      <c r="B30" s="40" t="s">
        <v>328</v>
      </c>
      <c r="C30" s="12"/>
      <c r="D30" s="12"/>
    </row>
    <row r="31" spans="1:8" ht="24" thickBot="1">
      <c r="A31" s="478"/>
      <c r="B31" s="41" t="s">
        <v>323</v>
      </c>
      <c r="C31" s="12"/>
      <c r="D31" s="12"/>
    </row>
    <row r="32" spans="1:8" ht="23.5">
      <c r="A32" s="42" t="s">
        <v>324</v>
      </c>
      <c r="B32" s="264">
        <f>E6</f>
        <v>6.7923598900011619</v>
      </c>
      <c r="C32" s="12"/>
      <c r="D32" s="12"/>
      <c r="E32" s="44"/>
    </row>
    <row r="33" spans="1:4" ht="23.5">
      <c r="A33" s="43" t="s">
        <v>325</v>
      </c>
      <c r="B33" s="265">
        <f>E13</f>
        <v>4.5282399266674416</v>
      </c>
      <c r="C33" s="12"/>
      <c r="D33" s="12"/>
    </row>
    <row r="34" spans="1:4" ht="47">
      <c r="A34" s="43" t="s">
        <v>326</v>
      </c>
      <c r="B34" s="265">
        <f>H20</f>
        <v>2.0647638456844493</v>
      </c>
      <c r="C34" s="12"/>
      <c r="D34" s="12"/>
    </row>
    <row r="35" spans="1:4" ht="47">
      <c r="A35" s="43" t="s">
        <v>327</v>
      </c>
      <c r="B35" s="265">
        <f>H27</f>
        <v>0.34412386637541109</v>
      </c>
      <c r="C35" s="12"/>
      <c r="D35" s="12"/>
    </row>
    <row r="36" spans="1:4">
      <c r="C36" s="12"/>
      <c r="D36" s="12"/>
    </row>
    <row r="37" spans="1:4">
      <c r="C37" s="12"/>
      <c r="D37" s="12"/>
    </row>
  </sheetData>
  <mergeCells count="21">
    <mergeCell ref="A8:E8"/>
    <mergeCell ref="A1:E1"/>
    <mergeCell ref="A2:A4"/>
    <mergeCell ref="B2:C2"/>
    <mergeCell ref="B3:C3"/>
    <mergeCell ref="A6:D6"/>
    <mergeCell ref="A9:A11"/>
    <mergeCell ref="B9:C9"/>
    <mergeCell ref="B10:C10"/>
    <mergeCell ref="A13:D13"/>
    <mergeCell ref="A16:A18"/>
    <mergeCell ref="B16:C16"/>
    <mergeCell ref="B17:C17"/>
    <mergeCell ref="A27:G27"/>
    <mergeCell ref="A30:A31"/>
    <mergeCell ref="A15:H15"/>
    <mergeCell ref="A20:G20"/>
    <mergeCell ref="A22:H22"/>
    <mergeCell ref="A23:A25"/>
    <mergeCell ref="B23:C23"/>
    <mergeCell ref="B24:C24"/>
  </mergeCells>
  <pageMargins left="0.51181102362204722" right="0.51181102362204722" top="0.78740157480314965" bottom="0.78740157480314965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7" workbookViewId="0">
      <selection activeCell="A14" sqref="A14:J25"/>
    </sheetView>
  </sheetViews>
  <sheetFormatPr defaultRowHeight="14.5"/>
  <sheetData>
    <row r="1" spans="1:10">
      <c r="A1" s="410" t="s">
        <v>367</v>
      </c>
      <c r="B1" s="410"/>
      <c r="C1" s="410"/>
      <c r="D1" s="410"/>
      <c r="E1" s="410"/>
      <c r="F1" s="410"/>
      <c r="G1" s="410"/>
      <c r="H1" s="410"/>
      <c r="I1" s="410"/>
      <c r="J1" s="410"/>
    </row>
    <row r="2" spans="1:10">
      <c r="A2" s="410" t="s">
        <v>382</v>
      </c>
      <c r="B2" s="410"/>
      <c r="C2" s="410"/>
      <c r="D2" s="410"/>
      <c r="E2" s="410"/>
      <c r="F2" s="410"/>
      <c r="G2" s="410"/>
      <c r="H2" s="410"/>
      <c r="I2" s="410"/>
      <c r="J2" s="410"/>
    </row>
    <row r="3" spans="1:10">
      <c r="A3" s="411" t="s">
        <v>368</v>
      </c>
      <c r="B3" s="411"/>
      <c r="C3" s="411"/>
      <c r="D3" s="411"/>
      <c r="E3" s="411"/>
      <c r="F3" s="411"/>
      <c r="G3" s="411"/>
      <c r="H3" s="411"/>
      <c r="I3" s="411"/>
      <c r="J3" s="411"/>
    </row>
    <row r="6" spans="1:10" ht="18.5">
      <c r="A6" s="513" t="s">
        <v>369</v>
      </c>
      <c r="B6" s="513"/>
      <c r="C6" s="513"/>
      <c r="D6" s="513"/>
      <c r="E6" s="513"/>
      <c r="F6" s="513"/>
      <c r="G6" s="513"/>
      <c r="H6" s="513"/>
      <c r="I6" s="513"/>
      <c r="J6" s="513"/>
    </row>
    <row r="12" spans="1:10" ht="18" customHeight="1">
      <c r="A12" s="514" t="s">
        <v>370</v>
      </c>
      <c r="B12" s="514"/>
      <c r="C12" s="514"/>
      <c r="D12" s="514"/>
      <c r="E12" s="514"/>
      <c r="F12" s="514"/>
      <c r="G12" s="514"/>
      <c r="H12" s="514"/>
      <c r="I12" s="514"/>
      <c r="J12" s="514"/>
    </row>
    <row r="14" spans="1:10" ht="15.65" customHeight="1">
      <c r="A14" s="512" t="s">
        <v>371</v>
      </c>
      <c r="B14" s="512"/>
      <c r="C14" s="512"/>
      <c r="D14" s="512"/>
      <c r="E14" s="512"/>
      <c r="F14" s="512"/>
      <c r="G14" s="512"/>
      <c r="H14" s="512"/>
      <c r="I14" s="512"/>
      <c r="J14" s="512"/>
    </row>
    <row r="15" spans="1:10" ht="14.4" customHeight="1">
      <c r="A15" s="512"/>
      <c r="B15" s="512"/>
      <c r="C15" s="512"/>
      <c r="D15" s="512"/>
      <c r="E15" s="512"/>
      <c r="F15" s="512"/>
      <c r="G15" s="512"/>
      <c r="H15" s="512"/>
      <c r="I15" s="512"/>
      <c r="J15" s="512"/>
    </row>
    <row r="16" spans="1:10" ht="14.4" customHeight="1">
      <c r="A16" s="512"/>
      <c r="B16" s="512"/>
      <c r="C16" s="512"/>
      <c r="D16" s="512"/>
      <c r="E16" s="512"/>
      <c r="F16" s="512"/>
      <c r="G16" s="512"/>
      <c r="H16" s="512"/>
      <c r="I16" s="512"/>
      <c r="J16" s="512"/>
    </row>
    <row r="17" spans="1:10" ht="14.4" customHeight="1">
      <c r="A17" s="512"/>
      <c r="B17" s="512"/>
      <c r="C17" s="512"/>
      <c r="D17" s="512"/>
      <c r="E17" s="512"/>
      <c r="F17" s="512"/>
      <c r="G17" s="512"/>
      <c r="H17" s="512"/>
      <c r="I17" s="512"/>
      <c r="J17" s="512"/>
    </row>
    <row r="18" spans="1:10" ht="14.4" customHeight="1">
      <c r="A18" s="512"/>
      <c r="B18" s="512"/>
      <c r="C18" s="512"/>
      <c r="D18" s="512"/>
      <c r="E18" s="512"/>
      <c r="F18" s="512"/>
      <c r="G18" s="512"/>
      <c r="H18" s="512"/>
      <c r="I18" s="512"/>
      <c r="J18" s="512"/>
    </row>
    <row r="19" spans="1:10" ht="14.4" customHeight="1">
      <c r="A19" s="512"/>
      <c r="B19" s="512"/>
      <c r="C19" s="512"/>
      <c r="D19" s="512"/>
      <c r="E19" s="512"/>
      <c r="F19" s="512"/>
      <c r="G19" s="512"/>
      <c r="H19" s="512"/>
      <c r="I19" s="512"/>
      <c r="J19" s="512"/>
    </row>
    <row r="20" spans="1:10" ht="14.4" customHeight="1">
      <c r="A20" s="512"/>
      <c r="B20" s="512"/>
      <c r="C20" s="512"/>
      <c r="D20" s="512"/>
      <c r="E20" s="512"/>
      <c r="F20" s="512"/>
      <c r="G20" s="512"/>
      <c r="H20" s="512"/>
      <c r="I20" s="512"/>
      <c r="J20" s="512"/>
    </row>
    <row r="21" spans="1:10" ht="14.4" customHeight="1">
      <c r="A21" s="512"/>
      <c r="B21" s="512"/>
      <c r="C21" s="512"/>
      <c r="D21" s="512"/>
      <c r="E21" s="512"/>
      <c r="F21" s="512"/>
      <c r="G21" s="512"/>
      <c r="H21" s="512"/>
      <c r="I21" s="512"/>
      <c r="J21" s="512"/>
    </row>
    <row r="22" spans="1:10" ht="14.4" customHeight="1">
      <c r="A22" s="512"/>
      <c r="B22" s="512"/>
      <c r="C22" s="512"/>
      <c r="D22" s="512"/>
      <c r="E22" s="512"/>
      <c r="F22" s="512"/>
      <c r="G22" s="512"/>
      <c r="H22" s="512"/>
      <c r="I22" s="512"/>
      <c r="J22" s="512"/>
    </row>
    <row r="23" spans="1:10" ht="14.4" customHeight="1">
      <c r="A23" s="512"/>
      <c r="B23" s="512"/>
      <c r="C23" s="512"/>
      <c r="D23" s="512"/>
      <c r="E23" s="512"/>
      <c r="F23" s="512"/>
      <c r="G23" s="512"/>
      <c r="H23" s="512"/>
      <c r="I23" s="512"/>
      <c r="J23" s="512"/>
    </row>
    <row r="24" spans="1:10" ht="14.4" customHeight="1">
      <c r="A24" s="512"/>
      <c r="B24" s="512"/>
      <c r="C24" s="512"/>
      <c r="D24" s="512"/>
      <c r="E24" s="512"/>
      <c r="F24" s="512"/>
      <c r="G24" s="512"/>
      <c r="H24" s="512"/>
      <c r="I24" s="512"/>
      <c r="J24" s="512"/>
    </row>
    <row r="25" spans="1:10" ht="14.4" customHeight="1">
      <c r="A25" s="512"/>
      <c r="B25" s="512"/>
      <c r="C25" s="512"/>
      <c r="D25" s="512"/>
      <c r="E25" s="512"/>
      <c r="F25" s="512"/>
      <c r="G25" s="512"/>
      <c r="H25" s="512"/>
      <c r="I25" s="512"/>
      <c r="J25" s="512"/>
    </row>
  </sheetData>
  <mergeCells count="6">
    <mergeCell ref="A14:J25"/>
    <mergeCell ref="A1:J1"/>
    <mergeCell ref="A3:J3"/>
    <mergeCell ref="A6:J6"/>
    <mergeCell ref="A12:J12"/>
    <mergeCell ref="A2:J2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Memória Cálculo</vt:lpstr>
      <vt:lpstr>APRESENTAÇÃO</vt:lpstr>
      <vt:lpstr>Planilha de Custos-Limpeza</vt:lpstr>
      <vt:lpstr>Caged-Limpeza</vt:lpstr>
      <vt:lpstr>Uniformes</vt:lpstr>
      <vt:lpstr>CONTRATAÇÃO PF</vt:lpstr>
      <vt:lpstr>Custo M2</vt:lpstr>
      <vt:lpstr>ANEXO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Arcangela Silva Casagrande</dc:creator>
  <cp:lastModifiedBy>Alcides Alexandre</cp:lastModifiedBy>
  <cp:lastPrinted>2025-09-11T14:21:48Z</cp:lastPrinted>
  <dcterms:created xsi:type="dcterms:W3CDTF">2018-01-23T19:35:16Z</dcterms:created>
  <dcterms:modified xsi:type="dcterms:W3CDTF">2025-09-11T14:21:51Z</dcterms:modified>
</cp:coreProperties>
</file>