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 codeName="EstaPasta_de_trabalho"/>
  <mc:AlternateContent xmlns:mc="http://schemas.openxmlformats.org/markup-compatibility/2006">
    <mc:Choice Requires="x15">
      <x15ac:absPath xmlns:x15ac="http://schemas.microsoft.com/office/spreadsheetml/2010/11/ac" url="G:\Meu Drive\SEMINF - IRANDUBA\ESCOLAS\SÃO TOMÉ\"/>
    </mc:Choice>
  </mc:AlternateContent>
  <xr:revisionPtr revIDLastSave="0" documentId="13_ncr:1_{61B379C4-A03C-4BD4-AC41-594D293B800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EMORIAL" sheetId="1" r:id="rId1"/>
  </sheets>
  <definedNames>
    <definedName name="_xlnm.Print_Area" localSheetId="0">MEMORIAL!$A$1:$L$2531</definedName>
    <definedName name="_xlnm.Print_Titles" localSheetId="0">MEMORIAL!$1:$7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1538" i="1" l="1"/>
  <c r="I1534" i="1"/>
  <c r="I1533" i="1"/>
  <c r="I1532" i="1"/>
  <c r="I1531" i="1"/>
  <c r="I1530" i="1"/>
  <c r="I1529" i="1"/>
  <c r="I1528" i="1"/>
  <c r="E1622" i="1"/>
  <c r="I1622" i="1" s="1"/>
  <c r="E1621" i="1"/>
  <c r="I1621" i="1" s="1"/>
  <c r="I1426" i="1"/>
  <c r="H45" i="1"/>
  <c r="I812" i="1"/>
  <c r="I811" i="1"/>
  <c r="I228" i="1"/>
  <c r="I227" i="1"/>
  <c r="H810" i="1"/>
  <c r="I810" i="1" s="1"/>
  <c r="H809" i="1"/>
  <c r="I809" i="1" s="1"/>
  <c r="K771" i="1"/>
  <c r="I229" i="1" l="1"/>
  <c r="I230" i="1"/>
  <c r="I220" i="1" l="1"/>
  <c r="I219" i="1"/>
  <c r="I218" i="1"/>
  <c r="I217" i="1"/>
  <c r="K221" i="1" l="1"/>
  <c r="K231" i="1"/>
  <c r="G1077" i="1" l="1"/>
  <c r="G1045" i="1"/>
  <c r="G1030" i="1"/>
  <c r="G1014" i="1"/>
  <c r="G998" i="1"/>
  <c r="G247" i="1"/>
  <c r="I240" i="1"/>
  <c r="I140" i="1"/>
  <c r="I73" i="1"/>
  <c r="E1549" i="1"/>
  <c r="K1550" i="1" s="1"/>
  <c r="C2495" i="1"/>
  <c r="F2495" i="1" s="1"/>
  <c r="K2496" i="1" s="1"/>
  <c r="K1831" i="1"/>
  <c r="J1818" i="1"/>
  <c r="K1780" i="1"/>
  <c r="J2281" i="1" l="1"/>
  <c r="J2274" i="1"/>
  <c r="J2267" i="1"/>
  <c r="J2260" i="1"/>
  <c r="J2253" i="1"/>
  <c r="J2246" i="1"/>
  <c r="J2239" i="1"/>
  <c r="J2232" i="1"/>
  <c r="J2225" i="1"/>
  <c r="J2218" i="1"/>
  <c r="J2211" i="1"/>
  <c r="J2204" i="1"/>
  <c r="J2182" i="1"/>
  <c r="J2175" i="1"/>
  <c r="J2168" i="1"/>
  <c r="J2161" i="1"/>
  <c r="J2154" i="1"/>
  <c r="J2137" i="1"/>
  <c r="K2297" i="1"/>
  <c r="I2303" i="1"/>
  <c r="K2304" i="1"/>
  <c r="K2311" i="1"/>
  <c r="J2318" i="1"/>
  <c r="J2325" i="1"/>
  <c r="K2335" i="1"/>
  <c r="K2344" i="1"/>
  <c r="K2352" i="1"/>
  <c r="I2358" i="1"/>
  <c r="I2359" i="1"/>
  <c r="I2360" i="1"/>
  <c r="K2370" i="1"/>
  <c r="K2361" i="1" l="1"/>
  <c r="I1586" i="1" l="1"/>
  <c r="I1585" i="1"/>
  <c r="I1584" i="1"/>
  <c r="I1583" i="1"/>
  <c r="I1582" i="1"/>
  <c r="I1581" i="1"/>
  <c r="I1580" i="1"/>
  <c r="I1579" i="1"/>
  <c r="I1578" i="1"/>
  <c r="I1577" i="1"/>
  <c r="I1576" i="1"/>
  <c r="I1575" i="1"/>
  <c r="I1574" i="1"/>
  <c r="I1573" i="1"/>
  <c r="I1572" i="1"/>
  <c r="I1571" i="1"/>
  <c r="K1917" i="1"/>
  <c r="D1904" i="1"/>
  <c r="K1905" i="1" s="1"/>
  <c r="K33" i="1"/>
  <c r="I1507" i="1" l="1"/>
  <c r="G1061" i="1" l="1"/>
  <c r="F950" i="1"/>
  <c r="F949" i="1"/>
  <c r="F946" i="1"/>
  <c r="F945" i="1"/>
  <c r="D834" i="1"/>
  <c r="D833" i="1"/>
  <c r="I717" i="1"/>
  <c r="I702" i="1"/>
  <c r="I629" i="1"/>
  <c r="I630" i="1"/>
  <c r="I631" i="1"/>
  <c r="I632" i="1"/>
  <c r="I601" i="1"/>
  <c r="I602" i="1"/>
  <c r="I603" i="1"/>
  <c r="I604" i="1"/>
  <c r="I431" i="1"/>
  <c r="I432" i="1"/>
  <c r="I433" i="1"/>
  <c r="I434" i="1"/>
  <c r="I435" i="1"/>
  <c r="I436" i="1"/>
  <c r="I437" i="1"/>
  <c r="I438" i="1"/>
  <c r="I439" i="1"/>
  <c r="I442" i="1"/>
  <c r="I443" i="1"/>
  <c r="I444" i="1"/>
  <c r="I445" i="1"/>
  <c r="I446" i="1"/>
  <c r="I447" i="1"/>
  <c r="I448" i="1"/>
  <c r="I449" i="1"/>
  <c r="I450" i="1"/>
  <c r="I451" i="1"/>
  <c r="I452" i="1"/>
  <c r="I430" i="1"/>
  <c r="D470" i="1" l="1"/>
  <c r="D469" i="1"/>
  <c r="D441" i="1"/>
  <c r="I441" i="1" s="1"/>
  <c r="D440" i="1"/>
  <c r="I440" i="1" s="1"/>
  <c r="D413" i="1"/>
  <c r="D412" i="1"/>
  <c r="I301" i="1"/>
  <c r="D162" i="1"/>
  <c r="D161" i="1"/>
  <c r="I2515" i="1"/>
  <c r="I2516" i="1"/>
  <c r="I2517" i="1"/>
  <c r="I2514" i="1"/>
  <c r="I1367" i="1"/>
  <c r="I1309" i="1"/>
  <c r="K2518" i="1" l="1"/>
  <c r="K797" i="1" l="1"/>
  <c r="K786" i="1"/>
  <c r="K756" i="1"/>
  <c r="K744" i="1"/>
  <c r="I733" i="1"/>
  <c r="K735" i="1" s="1"/>
  <c r="K725" i="1"/>
  <c r="K718" i="1"/>
  <c r="I711" i="1"/>
  <c r="I710" i="1"/>
  <c r="I197" i="1"/>
  <c r="I130" i="1"/>
  <c r="I196" i="1"/>
  <c r="I129" i="1"/>
  <c r="K712" i="1" l="1"/>
  <c r="H889" i="1"/>
  <c r="I889" i="1" s="1"/>
  <c r="H890" i="1"/>
  <c r="I890" i="1" s="1"/>
  <c r="H891" i="1"/>
  <c r="I891" i="1" s="1"/>
  <c r="H892" i="1"/>
  <c r="I892" i="1" s="1"/>
  <c r="H893" i="1"/>
  <c r="I893" i="1" s="1"/>
  <c r="H894" i="1"/>
  <c r="I894" i="1" s="1"/>
  <c r="H895" i="1"/>
  <c r="I895" i="1" s="1"/>
  <c r="H896" i="1"/>
  <c r="I896" i="1" s="1"/>
  <c r="H897" i="1"/>
  <c r="I897" i="1" s="1"/>
  <c r="H898" i="1"/>
  <c r="I898" i="1" s="1"/>
  <c r="H899" i="1"/>
  <c r="I899" i="1" s="1"/>
  <c r="H900" i="1"/>
  <c r="I900" i="1" s="1"/>
  <c r="H901" i="1"/>
  <c r="I901" i="1" s="1"/>
  <c r="H869" i="1"/>
  <c r="I869" i="1" s="1"/>
  <c r="H870" i="1"/>
  <c r="I870" i="1" s="1"/>
  <c r="H871" i="1"/>
  <c r="I871" i="1" s="1"/>
  <c r="H872" i="1"/>
  <c r="I872" i="1" s="1"/>
  <c r="H873" i="1"/>
  <c r="I873" i="1" s="1"/>
  <c r="H874" i="1"/>
  <c r="I874" i="1" s="1"/>
  <c r="H875" i="1"/>
  <c r="I875" i="1" s="1"/>
  <c r="H876" i="1"/>
  <c r="I876" i="1" s="1"/>
  <c r="H877" i="1"/>
  <c r="I877" i="1" s="1"/>
  <c r="H878" i="1"/>
  <c r="I878" i="1" s="1"/>
  <c r="H879" i="1"/>
  <c r="I879" i="1" s="1"/>
  <c r="H880" i="1"/>
  <c r="I880" i="1" s="1"/>
  <c r="H881" i="1"/>
  <c r="I881" i="1" s="1"/>
  <c r="H882" i="1"/>
  <c r="I882" i="1" s="1"/>
  <c r="H883" i="1"/>
  <c r="I883" i="1" s="1"/>
  <c r="H884" i="1"/>
  <c r="I884" i="1" s="1"/>
  <c r="H885" i="1"/>
  <c r="I885" i="1" s="1"/>
  <c r="H886" i="1"/>
  <c r="I886" i="1" s="1"/>
  <c r="H887" i="1"/>
  <c r="I887" i="1" s="1"/>
  <c r="H888" i="1"/>
  <c r="I888" i="1" s="1"/>
  <c r="H868" i="1"/>
  <c r="I868" i="1" s="1"/>
  <c r="G1149" i="1"/>
  <c r="G1133" i="1"/>
  <c r="G1117" i="1"/>
  <c r="D1110" i="1"/>
  <c r="D1109" i="1"/>
  <c r="D1108" i="1"/>
  <c r="D1107" i="1"/>
  <c r="D1106" i="1"/>
  <c r="D1105" i="1"/>
  <c r="D1104" i="1"/>
  <c r="H1094" i="1"/>
  <c r="D1097" i="1"/>
  <c r="D1096" i="1"/>
  <c r="D1095" i="1"/>
  <c r="D1094" i="1"/>
  <c r="D1093" i="1"/>
  <c r="D1092" i="1"/>
  <c r="I975" i="1"/>
  <c r="I976" i="1"/>
  <c r="I977" i="1"/>
  <c r="I978" i="1"/>
  <c r="I979" i="1"/>
  <c r="I980" i="1"/>
  <c r="I981" i="1"/>
  <c r="I982" i="1"/>
  <c r="I989" i="1"/>
  <c r="F991" i="1"/>
  <c r="I991" i="1" s="1"/>
  <c r="F990" i="1"/>
  <c r="I990" i="1" s="1"/>
  <c r="I988" i="1"/>
  <c r="F987" i="1"/>
  <c r="I987" i="1" s="1"/>
  <c r="F986" i="1"/>
  <c r="I986" i="1" s="1"/>
  <c r="I985" i="1"/>
  <c r="I984" i="1"/>
  <c r="I983" i="1"/>
  <c r="H920" i="1"/>
  <c r="I920" i="1" s="1"/>
  <c r="H921" i="1"/>
  <c r="I921" i="1" s="1"/>
  <c r="H922" i="1"/>
  <c r="I922" i="1" s="1"/>
  <c r="H923" i="1"/>
  <c r="I923" i="1" s="1"/>
  <c r="H924" i="1"/>
  <c r="I924" i="1" s="1"/>
  <c r="H925" i="1"/>
  <c r="I925" i="1" s="1"/>
  <c r="H926" i="1"/>
  <c r="I926" i="1" s="1"/>
  <c r="H927" i="1"/>
  <c r="I927" i="1" s="1"/>
  <c r="H928" i="1"/>
  <c r="I928" i="1" s="1"/>
  <c r="H929" i="1"/>
  <c r="I929" i="1" s="1"/>
  <c r="H930" i="1"/>
  <c r="I930" i="1" s="1"/>
  <c r="H931" i="1"/>
  <c r="I931" i="1" s="1"/>
  <c r="H932" i="1"/>
  <c r="I932" i="1" s="1"/>
  <c r="H933" i="1"/>
  <c r="I933" i="1" s="1"/>
  <c r="H934" i="1"/>
  <c r="I934" i="1" s="1"/>
  <c r="H935" i="1"/>
  <c r="I935" i="1" s="1"/>
  <c r="H936" i="1"/>
  <c r="I936" i="1" s="1"/>
  <c r="H937" i="1"/>
  <c r="I937" i="1" s="1"/>
  <c r="H938" i="1"/>
  <c r="I938" i="1" s="1"/>
  <c r="H939" i="1"/>
  <c r="I939" i="1" s="1"/>
  <c r="H940" i="1"/>
  <c r="I940" i="1" s="1"/>
  <c r="H941" i="1"/>
  <c r="I941" i="1" s="1"/>
  <c r="H942" i="1"/>
  <c r="H943" i="1"/>
  <c r="H944" i="1"/>
  <c r="H945" i="1"/>
  <c r="H946" i="1"/>
  <c r="H947" i="1"/>
  <c r="H948" i="1"/>
  <c r="I948" i="1" s="1"/>
  <c r="H949" i="1"/>
  <c r="H950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23" i="1"/>
  <c r="I124" i="1"/>
  <c r="I125" i="1"/>
  <c r="I126" i="1"/>
  <c r="I127" i="1"/>
  <c r="I128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46" i="1"/>
  <c r="H813" i="1"/>
  <c r="I813" i="1" s="1"/>
  <c r="H814" i="1"/>
  <c r="I814" i="1" s="1"/>
  <c r="H815" i="1"/>
  <c r="I815" i="1" s="1"/>
  <c r="H816" i="1"/>
  <c r="I816" i="1" s="1"/>
  <c r="H817" i="1"/>
  <c r="I817" i="1" s="1"/>
  <c r="H818" i="1"/>
  <c r="I818" i="1" s="1"/>
  <c r="H819" i="1"/>
  <c r="I819" i="1" s="1"/>
  <c r="H820" i="1"/>
  <c r="I820" i="1" s="1"/>
  <c r="H821" i="1"/>
  <c r="I821" i="1" s="1"/>
  <c r="H822" i="1"/>
  <c r="I822" i="1" s="1"/>
  <c r="H823" i="1"/>
  <c r="I823" i="1" s="1"/>
  <c r="H824" i="1"/>
  <c r="I824" i="1" s="1"/>
  <c r="H825" i="1"/>
  <c r="I825" i="1" s="1"/>
  <c r="H826" i="1"/>
  <c r="I826" i="1" s="1"/>
  <c r="H827" i="1"/>
  <c r="I827" i="1" s="1"/>
  <c r="G655" i="1"/>
  <c r="K656" i="1" s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K671" i="1"/>
  <c r="G639" i="1"/>
  <c r="K640" i="1" s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11" i="1"/>
  <c r="K703" i="1" l="1"/>
  <c r="K633" i="1"/>
  <c r="I1094" i="1"/>
  <c r="I942" i="1"/>
  <c r="I950" i="1"/>
  <c r="I949" i="1"/>
  <c r="I947" i="1"/>
  <c r="I946" i="1"/>
  <c r="I943" i="1"/>
  <c r="I945" i="1"/>
  <c r="I944" i="1"/>
  <c r="I583" i="1" l="1"/>
  <c r="I600" i="1"/>
  <c r="I599" i="1"/>
  <c r="I598" i="1"/>
  <c r="I597" i="1"/>
  <c r="I596" i="1"/>
  <c r="I595" i="1"/>
  <c r="I594" i="1"/>
  <c r="I593" i="1"/>
  <c r="I592" i="1"/>
  <c r="I591" i="1"/>
  <c r="I590" i="1"/>
  <c r="I589" i="1"/>
  <c r="I588" i="1"/>
  <c r="I587" i="1"/>
  <c r="I586" i="1"/>
  <c r="I585" i="1"/>
  <c r="I584" i="1"/>
  <c r="I419" i="1"/>
  <c r="I420" i="1"/>
  <c r="I421" i="1"/>
  <c r="I422" i="1"/>
  <c r="I423" i="1"/>
  <c r="I424" i="1"/>
  <c r="I413" i="1"/>
  <c r="I412" i="1"/>
  <c r="I418" i="1"/>
  <c r="I417" i="1"/>
  <c r="I416" i="1"/>
  <c r="I415" i="1"/>
  <c r="I414" i="1"/>
  <c r="I411" i="1"/>
  <c r="I410" i="1"/>
  <c r="I409" i="1"/>
  <c r="I408" i="1"/>
  <c r="I407" i="1"/>
  <c r="I406" i="1"/>
  <c r="I405" i="1"/>
  <c r="I404" i="1"/>
  <c r="I403" i="1"/>
  <c r="I402" i="1"/>
  <c r="K605" i="1" l="1"/>
  <c r="K425" i="1"/>
  <c r="G566" i="1" l="1"/>
  <c r="G550" i="1"/>
  <c r="G533" i="1"/>
  <c r="K520" i="1"/>
  <c r="G504" i="1"/>
  <c r="G488" i="1"/>
  <c r="I479" i="1"/>
  <c r="I480" i="1"/>
  <c r="I481" i="1"/>
  <c r="K386" i="1"/>
  <c r="K371" i="1"/>
  <c r="K356" i="1"/>
  <c r="K341" i="1"/>
  <c r="I333" i="1"/>
  <c r="I332" i="1"/>
  <c r="I331" i="1"/>
  <c r="I330" i="1"/>
  <c r="I329" i="1"/>
  <c r="I328" i="1"/>
  <c r="I327" i="1"/>
  <c r="I326" i="1"/>
  <c r="I325" i="1"/>
  <c r="I324" i="1"/>
  <c r="I317" i="1"/>
  <c r="I83" i="1"/>
  <c r="I150" i="1"/>
  <c r="I316" i="1"/>
  <c r="I315" i="1"/>
  <c r="I314" i="1"/>
  <c r="I313" i="1"/>
  <c r="I312" i="1"/>
  <c r="I311" i="1"/>
  <c r="I310" i="1"/>
  <c r="I309" i="1"/>
  <c r="I308" i="1"/>
  <c r="I300" i="1"/>
  <c r="I299" i="1"/>
  <c r="I298" i="1"/>
  <c r="I297" i="1"/>
  <c r="I296" i="1"/>
  <c r="I295" i="1"/>
  <c r="I294" i="1"/>
  <c r="I293" i="1"/>
  <c r="I292" i="1"/>
  <c r="K264" i="1"/>
  <c r="I72" i="1"/>
  <c r="I139" i="1"/>
  <c r="I96" i="1"/>
  <c r="I97" i="1"/>
  <c r="I98" i="1"/>
  <c r="I99" i="1"/>
  <c r="I100" i="1"/>
  <c r="I101" i="1"/>
  <c r="I102" i="1"/>
  <c r="I103" i="1"/>
  <c r="I104" i="1"/>
  <c r="I105" i="1"/>
  <c r="I106" i="1"/>
  <c r="D95" i="1"/>
  <c r="I95" i="1" s="1"/>
  <c r="D94" i="1"/>
  <c r="I94" i="1" s="1"/>
  <c r="K302" i="1" l="1"/>
  <c r="K318" i="1"/>
  <c r="K334" i="1"/>
  <c r="I238" i="1"/>
  <c r="I239" i="1"/>
  <c r="I237" i="1"/>
  <c r="K453" i="1" l="1"/>
  <c r="K241" i="1"/>
  <c r="I210" i="1"/>
  <c r="K211" i="1" s="1"/>
  <c r="K2445" i="1" l="1"/>
  <c r="K2452" i="1"/>
  <c r="K2397" i="1"/>
  <c r="I1884" i="1" l="1"/>
  <c r="I1883" i="1"/>
  <c r="I1736" i="1"/>
  <c r="I1611" i="1" l="1"/>
  <c r="I1612" i="1"/>
  <c r="I1613" i="1"/>
  <c r="I1614" i="1"/>
  <c r="H1364" i="1"/>
  <c r="I1364" i="1" s="1"/>
  <c r="H1477" i="1"/>
  <c r="I1477" i="1" s="1"/>
  <c r="H1473" i="1"/>
  <c r="H1463" i="1"/>
  <c r="H1466" i="1"/>
  <c r="F1479" i="1"/>
  <c r="F1478" i="1"/>
  <c r="K1062" i="1"/>
  <c r="K278" i="1"/>
  <c r="D1166" i="1"/>
  <c r="F1366" i="1" l="1"/>
  <c r="I2524" i="1"/>
  <c r="H2488" i="1" l="1"/>
  <c r="H2487" i="1"/>
  <c r="H2486" i="1"/>
  <c r="H2485" i="1"/>
  <c r="J2489" i="1" l="1"/>
  <c r="K2438" i="1" l="1"/>
  <c r="K2387" i="1" l="1"/>
  <c r="G1334" i="1"/>
  <c r="J2085" i="1" l="1"/>
  <c r="J2067" i="1"/>
  <c r="K1995" i="1"/>
  <c r="K1623" i="1" l="1"/>
  <c r="G1490" i="1" l="1"/>
  <c r="H1490" i="1" s="1"/>
  <c r="G1489" i="1"/>
  <c r="H1489" i="1" s="1"/>
  <c r="G1488" i="1"/>
  <c r="H1488" i="1" s="1"/>
  <c r="G1487" i="1"/>
  <c r="H1487" i="1" s="1"/>
  <c r="G1486" i="1"/>
  <c r="H1486" i="1" s="1"/>
  <c r="G1485" i="1"/>
  <c r="H1485" i="1" s="1"/>
  <c r="G1484" i="1"/>
  <c r="H1484" i="1" s="1"/>
  <c r="G1483" i="1"/>
  <c r="H1483" i="1" s="1"/>
  <c r="G1482" i="1"/>
  <c r="H1482" i="1" s="1"/>
  <c r="H1479" i="1"/>
  <c r="H1478" i="1"/>
  <c r="I1478" i="1" s="1"/>
  <c r="H1476" i="1"/>
  <c r="I1476" i="1" s="1"/>
  <c r="H1475" i="1"/>
  <c r="I1475" i="1" s="1"/>
  <c r="H1474" i="1"/>
  <c r="I1474" i="1" s="1"/>
  <c r="I1473" i="1"/>
  <c r="H1472" i="1"/>
  <c r="I1472" i="1" s="1"/>
  <c r="H1471" i="1"/>
  <c r="I1471" i="1" s="1"/>
  <c r="H1470" i="1"/>
  <c r="I1470" i="1" s="1"/>
  <c r="H1469" i="1"/>
  <c r="I1469" i="1" s="1"/>
  <c r="H1468" i="1"/>
  <c r="I1468" i="1" s="1"/>
  <c r="H1467" i="1"/>
  <c r="I1467" i="1" s="1"/>
  <c r="I1466" i="1"/>
  <c r="H1465" i="1"/>
  <c r="I1465" i="1" s="1"/>
  <c r="H1464" i="1"/>
  <c r="I1464" i="1" s="1"/>
  <c r="I1463" i="1"/>
  <c r="H1462" i="1"/>
  <c r="I1462" i="1" s="1"/>
  <c r="H1461" i="1"/>
  <c r="I1461" i="1" s="1"/>
  <c r="H1460" i="1"/>
  <c r="I1460" i="1" s="1"/>
  <c r="H1413" i="1"/>
  <c r="I1413" i="1" s="1"/>
  <c r="H1412" i="1"/>
  <c r="I1412" i="1" s="1"/>
  <c r="I1479" i="1" l="1"/>
  <c r="K1492" i="1" s="1"/>
  <c r="H1365" i="1"/>
  <c r="H1366" i="1"/>
  <c r="H1363" i="1"/>
  <c r="H1362" i="1"/>
  <c r="H1308" i="1" l="1"/>
  <c r="I1308" i="1" s="1"/>
  <c r="H1307" i="1"/>
  <c r="H1306" i="1"/>
  <c r="I1306" i="1" s="1"/>
  <c r="H1305" i="1"/>
  <c r="H1304" i="1"/>
  <c r="H1303" i="1"/>
  <c r="H1302" i="1"/>
  <c r="H1301" i="1"/>
  <c r="H1299" i="1"/>
  <c r="H1300" i="1"/>
  <c r="H1297" i="1"/>
  <c r="I1297" i="1" s="1"/>
  <c r="H1298" i="1"/>
  <c r="H1295" i="1"/>
  <c r="F1295" i="1"/>
  <c r="D1296" i="1"/>
  <c r="H1296" i="1" s="1"/>
  <c r="I1296" i="1" s="1"/>
  <c r="H52" i="1"/>
  <c r="I1295" i="1" l="1"/>
  <c r="I61" i="1"/>
  <c r="K63" i="1" s="1"/>
  <c r="K54" i="1"/>
  <c r="I156" i="1" l="1"/>
  <c r="K1860" i="1"/>
  <c r="K1886" i="1" l="1"/>
  <c r="K1848" i="1"/>
  <c r="K1800" i="1" l="1"/>
  <c r="I1701" i="1" l="1"/>
  <c r="I1702" i="1" s="1"/>
  <c r="I1700" i="1"/>
  <c r="I1676" i="1"/>
  <c r="I1677" i="1"/>
  <c r="I1678" i="1"/>
  <c r="I1679" i="1"/>
  <c r="I1680" i="1"/>
  <c r="I1675" i="1"/>
  <c r="I1666" i="1"/>
  <c r="H1666" i="1"/>
  <c r="I1665" i="1"/>
  <c r="H1665" i="1"/>
  <c r="I1664" i="1"/>
  <c r="H1664" i="1"/>
  <c r="I1663" i="1"/>
  <c r="H1663" i="1"/>
  <c r="I1662" i="1"/>
  <c r="H1662" i="1"/>
  <c r="I1661" i="1"/>
  <c r="H1661" i="1"/>
  <c r="I1660" i="1"/>
  <c r="H1660" i="1"/>
  <c r="I1659" i="1"/>
  <c r="H1659" i="1"/>
  <c r="I1658" i="1"/>
  <c r="H1658" i="1"/>
  <c r="I1657" i="1"/>
  <c r="H1657" i="1"/>
  <c r="I1656" i="1"/>
  <c r="H1656" i="1"/>
  <c r="I1655" i="1"/>
  <c r="H1655" i="1"/>
  <c r="I1654" i="1"/>
  <c r="H1654" i="1"/>
  <c r="I1653" i="1"/>
  <c r="H1653" i="1"/>
  <c r="I1652" i="1"/>
  <c r="H1652" i="1"/>
  <c r="I1651" i="1"/>
  <c r="H1651" i="1"/>
  <c r="I1610" i="1"/>
  <c r="I1603" i="1"/>
  <c r="I1602" i="1"/>
  <c r="I1601" i="1"/>
  <c r="I1600" i="1"/>
  <c r="I1599" i="1"/>
  <c r="I1598" i="1"/>
  <c r="I1597" i="1"/>
  <c r="I1596" i="1"/>
  <c r="I1595" i="1"/>
  <c r="I1594" i="1"/>
  <c r="I1593" i="1"/>
  <c r="I1517" i="1"/>
  <c r="I1518" i="1"/>
  <c r="I1519" i="1"/>
  <c r="I1520" i="1"/>
  <c r="I1521" i="1"/>
  <c r="I1516" i="1"/>
  <c r="I1508" i="1"/>
  <c r="K1510" i="1" s="1"/>
  <c r="H1360" i="1"/>
  <c r="I1360" i="1" s="1"/>
  <c r="H1351" i="1"/>
  <c r="I1351" i="1" s="1"/>
  <c r="H1352" i="1"/>
  <c r="I1352" i="1" s="1"/>
  <c r="H1353" i="1"/>
  <c r="I1353" i="1" s="1"/>
  <c r="H1354" i="1"/>
  <c r="I1354" i="1" s="1"/>
  <c r="H1355" i="1"/>
  <c r="I1355" i="1" s="1"/>
  <c r="H1356" i="1"/>
  <c r="I1356" i="1" s="1"/>
  <c r="H1347" i="1"/>
  <c r="I1347" i="1" s="1"/>
  <c r="H1344" i="1"/>
  <c r="I1344" i="1" s="1"/>
  <c r="G1378" i="1"/>
  <c r="H1378" i="1" s="1"/>
  <c r="G1377" i="1"/>
  <c r="H1377" i="1" s="1"/>
  <c r="G1376" i="1"/>
  <c r="H1376" i="1" s="1"/>
  <c r="G1375" i="1"/>
  <c r="H1375" i="1" s="1"/>
  <c r="G1374" i="1"/>
  <c r="H1374" i="1" s="1"/>
  <c r="G1373" i="1"/>
  <c r="H1373" i="1" s="1"/>
  <c r="G1372" i="1"/>
  <c r="H1372" i="1" s="1"/>
  <c r="G1371" i="1"/>
  <c r="H1371" i="1" s="1"/>
  <c r="G1370" i="1"/>
  <c r="H1370" i="1" s="1"/>
  <c r="I1365" i="1"/>
  <c r="I1363" i="1"/>
  <c r="I1362" i="1"/>
  <c r="H1361" i="1"/>
  <c r="I1361" i="1" s="1"/>
  <c r="H1359" i="1"/>
  <c r="I1359" i="1" s="1"/>
  <c r="H1358" i="1"/>
  <c r="I1358" i="1" s="1"/>
  <c r="H1357" i="1"/>
  <c r="I1357" i="1" s="1"/>
  <c r="H1350" i="1"/>
  <c r="I1350" i="1" s="1"/>
  <c r="H1349" i="1"/>
  <c r="I1349" i="1" s="1"/>
  <c r="H1348" i="1"/>
  <c r="I1348" i="1" s="1"/>
  <c r="H1346" i="1"/>
  <c r="I1346" i="1" s="1"/>
  <c r="H1345" i="1"/>
  <c r="I1345" i="1" s="1"/>
  <c r="H1343" i="1"/>
  <c r="I1343" i="1" s="1"/>
  <c r="H1342" i="1"/>
  <c r="I1342" i="1" s="1"/>
  <c r="H1341" i="1"/>
  <c r="I1341" i="1" s="1"/>
  <c r="K1523" i="1" l="1"/>
  <c r="K1703" i="1"/>
  <c r="I1366" i="1"/>
  <c r="K1379" i="1" l="1"/>
  <c r="K1384" i="1" s="1"/>
  <c r="G1417" i="1"/>
  <c r="G1416" i="1"/>
  <c r="H1396" i="1"/>
  <c r="I1396" i="1" s="1"/>
  <c r="G1405" i="1"/>
  <c r="G1404" i="1"/>
  <c r="G1403" i="1"/>
  <c r="G1402" i="1"/>
  <c r="G1401" i="1"/>
  <c r="H1392" i="1"/>
  <c r="I1392" i="1" s="1"/>
  <c r="H1393" i="1"/>
  <c r="I1393" i="1" s="1"/>
  <c r="H1394" i="1"/>
  <c r="I1394" i="1" s="1"/>
  <c r="H1395" i="1"/>
  <c r="I1395" i="1" s="1"/>
  <c r="H1391" i="1"/>
  <c r="I1391" i="1" s="1"/>
  <c r="H1398" i="1"/>
  <c r="I1398" i="1" s="1"/>
  <c r="H1397" i="1"/>
  <c r="I1397" i="1" s="1"/>
  <c r="H1390" i="1"/>
  <c r="I1390" i="1" s="1"/>
  <c r="G1314" i="1"/>
  <c r="G1315" i="1"/>
  <c r="G1316" i="1"/>
  <c r="G1317" i="1"/>
  <c r="G1318" i="1"/>
  <c r="G1319" i="1"/>
  <c r="G1320" i="1"/>
  <c r="G1321" i="1"/>
  <c r="G1313" i="1"/>
  <c r="H1330" i="1"/>
  <c r="I1330" i="1" s="1"/>
  <c r="H1331" i="1"/>
  <c r="I1331" i="1" s="1"/>
  <c r="H1329" i="1"/>
  <c r="I1329" i="1" s="1"/>
  <c r="I1298" i="1"/>
  <c r="I1299" i="1"/>
  <c r="I1300" i="1"/>
  <c r="I1301" i="1"/>
  <c r="I1302" i="1"/>
  <c r="I1303" i="1"/>
  <c r="I1304" i="1"/>
  <c r="I1305" i="1"/>
  <c r="I1307" i="1"/>
  <c r="K1310" i="1" l="1"/>
  <c r="K1405" i="1"/>
  <c r="K1399" i="1"/>
  <c r="K1322" i="1"/>
  <c r="K1406" i="1" l="1"/>
  <c r="K1323" i="1"/>
  <c r="D1213" i="1"/>
  <c r="I1213" i="1" s="1"/>
  <c r="K1214" i="1" s="1"/>
  <c r="E1246" i="1"/>
  <c r="H1246" i="1" s="1"/>
  <c r="I1246" i="1" s="1"/>
  <c r="K1234" i="1"/>
  <c r="I1279" i="1"/>
  <c r="I1276" i="1"/>
  <c r="I1275" i="1"/>
  <c r="I1261" i="1"/>
  <c r="I1255" i="1"/>
  <c r="H1213" i="1" l="1"/>
  <c r="K1247" i="1"/>
  <c r="K1199" i="1"/>
  <c r="K1184" i="1"/>
  <c r="I1176" i="1"/>
  <c r="I1175" i="1"/>
  <c r="H1167" i="1"/>
  <c r="H1166" i="1"/>
  <c r="I1166" i="1" s="1"/>
  <c r="D1091" i="1"/>
  <c r="K1078" i="1"/>
  <c r="K1015" i="1"/>
  <c r="H829" i="1"/>
  <c r="I829" i="1" s="1"/>
  <c r="H830" i="1"/>
  <c r="I830" i="1" s="1"/>
  <c r="H831" i="1"/>
  <c r="I831" i="1" s="1"/>
  <c r="H832" i="1"/>
  <c r="I832" i="1" s="1"/>
  <c r="H833" i="1"/>
  <c r="I833" i="1" s="1"/>
  <c r="H834" i="1"/>
  <c r="I834" i="1" s="1"/>
  <c r="H835" i="1"/>
  <c r="I835" i="1" s="1"/>
  <c r="H836" i="1"/>
  <c r="I836" i="1" s="1"/>
  <c r="H837" i="1"/>
  <c r="I837" i="1" s="1"/>
  <c r="H838" i="1"/>
  <c r="H839" i="1"/>
  <c r="H840" i="1"/>
  <c r="H841" i="1"/>
  <c r="H842" i="1"/>
  <c r="H843" i="1"/>
  <c r="H844" i="1"/>
  <c r="H845" i="1"/>
  <c r="I845" i="1" s="1"/>
  <c r="H828" i="1"/>
  <c r="I828" i="1" s="1"/>
  <c r="K567" i="1"/>
  <c r="I460" i="1"/>
  <c r="I461" i="1"/>
  <c r="I462" i="1"/>
  <c r="I463" i="1"/>
  <c r="I464" i="1"/>
  <c r="I465" i="1"/>
  <c r="I466" i="1"/>
  <c r="I467" i="1"/>
  <c r="I468" i="1"/>
  <c r="I476" i="1"/>
  <c r="I477" i="1"/>
  <c r="I478" i="1"/>
  <c r="I475" i="1"/>
  <c r="I474" i="1"/>
  <c r="I473" i="1"/>
  <c r="I472" i="1"/>
  <c r="I471" i="1"/>
  <c r="I470" i="1"/>
  <c r="I469" i="1"/>
  <c r="I459" i="1"/>
  <c r="I137" i="1"/>
  <c r="I70" i="1"/>
  <c r="K482" i="1" l="1"/>
  <c r="K1177" i="1"/>
  <c r="I1167" i="1"/>
  <c r="K1168" i="1" s="1"/>
  <c r="I842" i="1"/>
  <c r="I841" i="1"/>
  <c r="I840" i="1"/>
  <c r="I838" i="1"/>
  <c r="I844" i="1"/>
  <c r="I839" i="1"/>
  <c r="I843" i="1"/>
  <c r="K2008" i="1" l="1"/>
  <c r="K2479" i="1" l="1"/>
  <c r="P1602" i="1" l="1"/>
  <c r="K2129" i="1" l="1"/>
  <c r="K2122" i="1"/>
  <c r="K2115" i="1"/>
  <c r="K1335" i="1" l="1"/>
  <c r="G1709" i="1"/>
  <c r="I1440" i="1"/>
  <c r="I1441" i="1"/>
  <c r="I1442" i="1"/>
  <c r="I1443" i="1"/>
  <c r="I1444" i="1"/>
  <c r="I1445" i="1"/>
  <c r="I1446" i="1"/>
  <c r="I1447" i="1"/>
  <c r="I1448" i="1"/>
  <c r="I1449" i="1"/>
  <c r="I1439" i="1"/>
  <c r="I1425" i="1"/>
  <c r="I1427" i="1"/>
  <c r="I1428" i="1"/>
  <c r="I1429" i="1"/>
  <c r="K1711" i="1" l="1"/>
  <c r="K1450" i="1"/>
  <c r="K1431" i="1"/>
  <c r="K2525" i="1" l="1"/>
  <c r="I45" i="1"/>
  <c r="K46" i="1" s="1"/>
  <c r="K25" i="1" l="1"/>
  <c r="K13" i="1"/>
  <c r="I1690" i="1"/>
  <c r="I1725" i="1"/>
  <c r="I1726" i="1"/>
  <c r="I1722" i="1" l="1"/>
  <c r="I1723" i="1"/>
  <c r="I1724" i="1"/>
  <c r="K1737" i="1"/>
  <c r="I1727" i="1"/>
  <c r="I1728" i="1"/>
  <c r="I1729" i="1"/>
  <c r="I1721" i="1"/>
  <c r="I1720" i="1"/>
  <c r="I1260" i="1"/>
  <c r="I1259" i="1"/>
  <c r="I1281" i="1"/>
  <c r="I1282" i="1"/>
  <c r="I1258" i="1"/>
  <c r="I1257" i="1"/>
  <c r="I1256" i="1"/>
  <c r="I1274" i="1"/>
  <c r="I1277" i="1"/>
  <c r="I1278" i="1"/>
  <c r="I1280" i="1"/>
  <c r="I1271" i="1"/>
  <c r="I1272" i="1"/>
  <c r="I1273" i="1"/>
  <c r="I1270" i="1"/>
  <c r="H917" i="1"/>
  <c r="I917" i="1" s="1"/>
  <c r="H918" i="1"/>
  <c r="I918" i="1" s="1"/>
  <c r="H919" i="1"/>
  <c r="I919" i="1" s="1"/>
  <c r="H916" i="1"/>
  <c r="I916" i="1" s="1"/>
  <c r="I969" i="1"/>
  <c r="I958" i="1"/>
  <c r="I959" i="1"/>
  <c r="I960" i="1"/>
  <c r="I961" i="1"/>
  <c r="I962" i="1"/>
  <c r="I963" i="1"/>
  <c r="I964" i="1"/>
  <c r="I965" i="1"/>
  <c r="I966" i="1"/>
  <c r="I967" i="1"/>
  <c r="I968" i="1"/>
  <c r="I970" i="1"/>
  <c r="I971" i="1"/>
  <c r="I972" i="1"/>
  <c r="I973" i="1"/>
  <c r="I974" i="1"/>
  <c r="I957" i="1"/>
  <c r="H1092" i="1"/>
  <c r="I1092" i="1" s="1"/>
  <c r="H1093" i="1"/>
  <c r="I1093" i="1" s="1"/>
  <c r="H1095" i="1"/>
  <c r="I1095" i="1" s="1"/>
  <c r="H1096" i="1"/>
  <c r="I1096" i="1" s="1"/>
  <c r="H1097" i="1"/>
  <c r="H1091" i="1"/>
  <c r="I1091" i="1" s="1"/>
  <c r="I1104" i="1"/>
  <c r="I1105" i="1"/>
  <c r="I1106" i="1"/>
  <c r="I1108" i="1"/>
  <c r="I1109" i="1"/>
  <c r="I1110" i="1"/>
  <c r="K1262" i="1" l="1"/>
  <c r="K992" i="1"/>
  <c r="K1288" i="1"/>
  <c r="K1730" i="1"/>
  <c r="K1283" i="1"/>
  <c r="K951" i="1"/>
  <c r="I1097" i="1"/>
  <c r="K1134" i="1"/>
  <c r="K1118" i="1"/>
  <c r="K1150" i="1"/>
  <c r="I141" i="1"/>
  <c r="I142" i="1"/>
  <c r="I143" i="1"/>
  <c r="I144" i="1"/>
  <c r="I145" i="1"/>
  <c r="I146" i="1"/>
  <c r="I147" i="1"/>
  <c r="I148" i="1"/>
  <c r="I149" i="1"/>
  <c r="I151" i="1"/>
  <c r="I152" i="1"/>
  <c r="I153" i="1"/>
  <c r="I154" i="1"/>
  <c r="I155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38" i="1"/>
  <c r="I173" i="1"/>
  <c r="I172" i="1"/>
  <c r="I171" i="1"/>
  <c r="I170" i="1"/>
  <c r="I71" i="1"/>
  <c r="I78" i="1"/>
  <c r="I81" i="1"/>
  <c r="I82" i="1"/>
  <c r="I84" i="1"/>
  <c r="I85" i="1"/>
  <c r="I86" i="1"/>
  <c r="I88" i="1"/>
  <c r="I89" i="1"/>
  <c r="I91" i="1"/>
  <c r="I93" i="1"/>
  <c r="I92" i="1"/>
  <c r="I90" i="1"/>
  <c r="I87" i="1"/>
  <c r="I80" i="1"/>
  <c r="I79" i="1"/>
  <c r="I77" i="1"/>
  <c r="I76" i="1"/>
  <c r="I75" i="1"/>
  <c r="I74" i="1"/>
  <c r="K534" i="1"/>
  <c r="K505" i="1"/>
  <c r="K489" i="1"/>
  <c r="K551" i="1"/>
  <c r="K198" i="1" l="1"/>
  <c r="K131" i="1"/>
  <c r="K203" i="1" s="1"/>
  <c r="K1098" i="1"/>
  <c r="K1099" i="1" s="1"/>
  <c r="K1111" i="1"/>
  <c r="K908" i="1" l="1"/>
  <c r="K1046" i="1"/>
  <c r="K248" i="1" l="1"/>
  <c r="K1031" i="1" l="1"/>
  <c r="K999" i="1"/>
  <c r="K1681" i="1" l="1"/>
  <c r="K1746" i="1" l="1"/>
  <c r="K1763" i="1"/>
  <c r="K2462" i="1" l="1"/>
  <c r="I1692" i="1" l="1"/>
  <c r="I1687" i="1"/>
  <c r="I1688" i="1"/>
  <c r="I1689" i="1"/>
  <c r="I1691" i="1"/>
  <c r="I1693" i="1"/>
  <c r="I2429" i="1"/>
  <c r="I2430" i="1"/>
  <c r="K2377" i="1"/>
  <c r="K2405" i="1"/>
  <c r="K2413" i="1"/>
  <c r="K2422" i="1"/>
  <c r="I2428" i="1"/>
  <c r="I2376" i="1"/>
  <c r="K1419" i="1" l="1"/>
  <c r="K1694" i="1"/>
  <c r="K2431" i="1"/>
  <c r="K1501" i="1" l="1"/>
  <c r="K1497" i="1"/>
  <c r="K1615" i="1"/>
  <c r="K1604" i="1"/>
  <c r="K1667" i="1"/>
  <c r="K1587" i="1"/>
  <c r="K1982" i="1" l="1"/>
  <c r="K1974" i="1"/>
  <c r="K1966" i="1"/>
  <c r="K1954" i="1"/>
  <c r="K1947" i="1"/>
  <c r="K1935" i="1"/>
  <c r="K2108" i="1"/>
  <c r="K2092" i="1"/>
  <c r="K2057" i="1"/>
  <c r="K2045" i="1"/>
  <c r="K2024" i="1"/>
  <c r="K2015" i="1"/>
  <c r="K40" i="1" l="1"/>
  <c r="K19" i="1"/>
</calcChain>
</file>

<file path=xl/sharedStrings.xml><?xml version="1.0" encoding="utf-8"?>
<sst xmlns="http://schemas.openxmlformats.org/spreadsheetml/2006/main" count="2801" uniqueCount="641">
  <si>
    <t xml:space="preserve"> 1 </t>
  </si>
  <si>
    <t xml:space="preserve"> 1.1 </t>
  </si>
  <si>
    <t>ENGENHEIRO CIVIL DE OBRA JUNIOR COM ENCARGOS COMPLEMENTARES</t>
  </si>
  <si>
    <t xml:space="preserve"> 1.2 </t>
  </si>
  <si>
    <t>ENCARREGADO GERAL DE OBRAS COM ENCARGOS COMPLEMENTARES</t>
  </si>
  <si>
    <t xml:space="preserve"> 1.3 </t>
  </si>
  <si>
    <t>ENGENHEIRO ELETRICISTA COM ENCARGOS COMPLEMENTARES</t>
  </si>
  <si>
    <t xml:space="preserve"> 2 </t>
  </si>
  <si>
    <t>SERVIÇOS PRELIMINARES</t>
  </si>
  <si>
    <t xml:space="preserve"> 2.1 </t>
  </si>
  <si>
    <t>ESCOLA</t>
  </si>
  <si>
    <t>MOVIMENTAÇÃO DE TERRA</t>
  </si>
  <si>
    <t>REATERRO MANUAL APILOADO COM SOQUETE. AF_10/2017</t>
  </si>
  <si>
    <t>INFRAESTRUTURA</t>
  </si>
  <si>
    <t>IMPERMEABILIZAÇÃO</t>
  </si>
  <si>
    <t>SUPRAESTRUTURA</t>
  </si>
  <si>
    <t>PILARES</t>
  </si>
  <si>
    <t>VIGA SUPERIOR</t>
  </si>
  <si>
    <t>VERGA E CONTRA VERGA</t>
  </si>
  <si>
    <t>VERGA MOLDADA IN LOCO EM CONCRETO PARA PORTAS COM ATÉ 1,5 M DE VÃO. AF_03/2016</t>
  </si>
  <si>
    <t>ALVENARIA DE VEDAÇÃO DE BLOCOS CERÂMICOS FURADOS NA HORIZONTAL DE 9X19X19 CM (ESPESSURA 9 CM) E ARGAMASSA DE ASSENTAMENTO COM PREPARO EM BETONEIRA. AF_12/2021</t>
  </si>
  <si>
    <t>CHAPISCO APLICADO EM ALVENARIAS E ESTRUTURAS DE CONCRETO INTERNAS, COM COLHER DE PEDREIRO.  ARGAMASSA TRAÇO 1:3 COM PREPARO EM BETONEIRA 400L. AF_10/2022</t>
  </si>
  <si>
    <t>REVESTIMENTO CERÂMICO PARA PAREDE, 10 X 10 CM, PEI - 3, APLICADO COM ARGAMASSA INDUSTRIALIZADA AC-III, REJUNTADO - FORNECIMENTO E ASSENTAMENTO - REF. SBC (120933)</t>
  </si>
  <si>
    <t>PINTURA</t>
  </si>
  <si>
    <t>FUNDO SELADOR ACRÍLICO, APLICAÇÃO MANUAL EM PAREDE, UMA DEMÃO. AF_04/2023</t>
  </si>
  <si>
    <t>EMASSAMENTO COM MASSA LÁTEX, APLICAÇÃO EM PAREDE, DUAS DEMÃOS, LIXAMENTO MANUAL. AF_04/2023</t>
  </si>
  <si>
    <t>PINTURA LÁTEX ACRÍLICA PREMIUM, APLICAÇÃO MANUAL EM PAREDES, DUAS DEMÃOS. AF_04/2023</t>
  </si>
  <si>
    <t>PAVIMENTAÇÃO</t>
  </si>
  <si>
    <t>PISO EM GRANILITE, MARMORITE OU GRANITINA EM AMBIENTES INTERNOS, COM ESPESSURA DE 8 MM, INCLUSO MISTURA EM BETONEIRA, COLOCAÇÃO DAS JUNTAS, APLICAÇÃO DO PISO, 4 POLIMENTOS COM POLITRIZ, ESTUCAMENTO, SELADOR E CERA. AF_06/2022</t>
  </si>
  <si>
    <t>REVESTIMENTO CERÂMICO PARA PISO COM PLACAS TIPO ESMALTADA EXTRA DE DIMENSÕES 45X45 CM APLICADA EM AMBIENTES DE ÁREA MAIOR QUE 10 M2. AF_02/2023_PE</t>
  </si>
  <si>
    <t>FORRO</t>
  </si>
  <si>
    <t>ESQUADRIAS</t>
  </si>
  <si>
    <t>PORTAS</t>
  </si>
  <si>
    <t>PORTA EM ALUMÍNIO DE ABRIR TIPO VENEZIANA COM GUARNIÇÃO, FIXAÇÃO COM PARAFUSOS - FORNECIMENTO E INSTALAÇÃO. AF_12/2019</t>
  </si>
  <si>
    <t>FECHADURA DE EMBUTIR PARA PORTAS INTERNAS, COMPLETA, ACABAMENTO PADRÃO POPULAR, COM EXECUÇÃO DE FURO - FORNECIMENTO E INSTALAÇÃO. AF_12/2019</t>
  </si>
  <si>
    <t>JANELAS</t>
  </si>
  <si>
    <t>COBERTURA</t>
  </si>
  <si>
    <t>TRAMA DE AÇO COMPOSTA POR TERÇAS PARA TELHADOS DE ATÉ 2 ÁGUAS PARA TELHA ONDULADA DE FIBROCIMENTO, METÁLICA, PLÁSTICA OU TERMOACÚSTICA, INCLUSO TRANSPORTE VERTICAL (EM KG). AF_07/2019</t>
  </si>
  <si>
    <t>TELHAMENTO COM TELHA DE AÇO/ALUMÍNIO E = 0,5 MM, COM ATÉ 2 ÁGUAS, INCLUSO IÇAMENTO. AF_07/2019</t>
  </si>
  <si>
    <t>INSTALAÇÃO HIDRAULICA</t>
  </si>
  <si>
    <t>(COMPOSIÇÃO REPRESENTATIVA) DO SERVIÇO DE INSTALAÇÃO DE TUBOS DE PVC, SOLDÁVEL, ÁGUA FRIA, DN 25 MM (INSTALADO EM RAMAL, SUB-RAMAL, RAMAL DE DISTRIBUIÇÃO OU PRUMADA), INCLUSIVE CONEXÕES, CORTES E FIXAÇÕES, PARA PRÉDIOS. AF_10/2015</t>
  </si>
  <si>
    <t>(COMPOSIÇÃO REPRESENTATIVA) DO SERVIÇO DE INSTALAÇÃO DE TUBOS DE PVC, SOLDÁVEL, ÁGUA FRIA, DN 40 MM (INSTALADO EM PRUMADA), INCLUSIVE CONEXÕES, CORTES E FIXAÇÕES, PARA PRÉDIOS. AF_10/2015</t>
  </si>
  <si>
    <t>(COMPOSIÇÃO REPRESENTATIVA) DO SERVIÇO DE INSTALAÇÃO DE TUBO DE PVC, SÉRIE NORMAL, ESGOTO PREDIAL, DN 40 MM (INSTALADO EM RAMAL DE DESCARGA OU RAMAL DE ESGOTO SANITÁRIO), INCLUSIVE CONEXÕES, CORTES E FIXAÇÕES, PARA PRÉDIOS. AF_10/2015</t>
  </si>
  <si>
    <t>(COMPOSIÇÃO REPRESENTATIVA) DO SERVIÇO DE INSTALAÇÃO DE TUBO DE PVC, SÉRIE NORMAL, ESGOTO PREDIAL, DN 50 MM (INSTALADO EM RAMAL DE DESCARGA OU RAMAL DE ESGOTO SANITÁRIO), INCLUSIVE CONEXÕES, CORTES E FIXAÇÕES PARA, PRÉDIOS. AF_10/2015</t>
  </si>
  <si>
    <t>LOUÇAS E METAIS</t>
  </si>
  <si>
    <t>VASO SANITÁRIO SIFONADO COM CAIXA ACOPLADA LOUÇA BRANCA - FORNECIMENTO E INSTALAÇÃO. AF_01/2020</t>
  </si>
  <si>
    <t>ASSENTO SANITÁRIO CONVENCIONAL - FORNECIMENTO E INSTALACAO. AF_01/2020</t>
  </si>
  <si>
    <t>PAREDE</t>
  </si>
  <si>
    <t>PISO</t>
  </si>
  <si>
    <t>H/DIAS</t>
  </si>
  <si>
    <t>DIAS</t>
  </si>
  <si>
    <t>ACOMPANHAMENTO TÉCNICO</t>
  </si>
  <si>
    <t>TOTAL</t>
  </si>
  <si>
    <t>MEMORIAL DE CALCULO</t>
  </si>
  <si>
    <t>COMP</t>
  </si>
  <si>
    <t>LARG</t>
  </si>
  <si>
    <t>ALT</t>
  </si>
  <si>
    <t>QTDE</t>
  </si>
  <si>
    <t>PERIMETRO</t>
  </si>
  <si>
    <t>AREA</t>
  </si>
  <si>
    <t xml:space="preserve">PLACA DA OBRA </t>
  </si>
  <si>
    <t>DIRETORIA</t>
  </si>
  <si>
    <t>COZINHA</t>
  </si>
  <si>
    <t>ESP</t>
  </si>
  <si>
    <t>VOLUME</t>
  </si>
  <si>
    <t>TUBULAÇÃO DE 40 MM</t>
  </si>
  <si>
    <t>TUBULAÇÃO DE 50 MM</t>
  </si>
  <si>
    <t>TUBULAÇÃO DE 100 MM</t>
  </si>
  <si>
    <t>CAIXA 0,60 X 0,60 X 0,60</t>
  </si>
  <si>
    <t>(COMPOSIÇÃO REPRESENTATIVA) DO SERVIÇO DE INSTALAÇÃO DE TUBOS DE PVC, SOLDÁVEL, ÁGUA FRIA, DN 50 MM (INSTALADO EM PRUMADA), INCLUSIVE CONEXÕES, CORTES E FIXAÇÕES, PARA PRÉDIOS. AF_10/2015</t>
  </si>
  <si>
    <t>TUBULAÇÃO DE 25 MM</t>
  </si>
  <si>
    <t>REGISTRO DE PRESSÃO</t>
  </si>
  <si>
    <t>OK</t>
  </si>
  <si>
    <t>CALHA EM CHAPA DE AÇO GALVANIZADO NÚMERO 24, DESENVOLVIMENTO DE 50 CM, INCLUSO TRANSPORTE VERTICAL. AF_07/2019</t>
  </si>
  <si>
    <t>WC MASCULINO</t>
  </si>
  <si>
    <t>WC FEMININO</t>
  </si>
  <si>
    <t>AMBIENTE</t>
  </si>
  <si>
    <t>ADMINISTRATIVO</t>
  </si>
  <si>
    <t>WC PCD</t>
  </si>
  <si>
    <t>DESCONTO DE ESQUADRIAS</t>
  </si>
  <si>
    <t>AREA (FORRO)</t>
  </si>
  <si>
    <t>REVESTIMENTO CERÂMICO PARA PAREDES INTERNAS COM PLACAS TIPO ESMALTADA EXTRA DE DIMENSÕES 25X35 CM APLICADAS NA ALTURA INTEIRA DAS PAREDES. AF_02/2023_PE</t>
  </si>
  <si>
    <t xml:space="preserve">AREA </t>
  </si>
  <si>
    <t>DESCONTO ESQUADRIAS</t>
  </si>
  <si>
    <t>VASO SANITARIO SIFONADO CONVENCIONAL PARA PCD SEM FURO FRONTAL COM  LOUÇA BRANCA SEM ASSENTO -  FORNECIMENTO E INSTALAÇÃO. AF_01/2020</t>
  </si>
  <si>
    <t>BARRA DE APOIO RETA, EM ACO INOX POLIDO, COMPRIMENTO 80 CM,  FIXADA NA PAREDE - FORNECIMENTO E INSTALAÇÃO. AF_01/2020</t>
  </si>
  <si>
    <t>BARRA DE APOIO RETA, EM ALUMINIO, COMPRIMENTO 70 CM,  FIXADA NA PAREDE - FORNECIMENTO E INSTALAÇÃO. AF_01/2020</t>
  </si>
  <si>
    <t>TORNEIRA CROMADA DE MESA, 1/2 OU 3/4, PARA LAVATÓRIO, PADRÃO POPULAR - FORNECIMENTO E INSTALAÇÃO. AF_01/2020</t>
  </si>
  <si>
    <t>SIFÃO DO TIPO FLEXÍVEL EM PVC 1  X 1.1/2  - FORNECIMENTO E INSTALAÇÃO. AF_01/2020</t>
  </si>
  <si>
    <t>CUBA DE EMBUTIR OVAL EM LOUÇA BRANCA, 35 X 50CM OU EQUIVALENTE - FORNECIMENTO E INSTALAÇÃO. AF_01/2020</t>
  </si>
  <si>
    <t>CUBA DE EMBUTIR RETANGULAR DE AÇO INOXIDÁVEL, 56 X 33 X 12 CM - FORNECIMENTO E INSTALAÇÃO. AF_01/2020</t>
  </si>
  <si>
    <t>EXTINTOR DE INCÊNDIO PORTÁTIL COM CARGA DE PQS DE 6 KG, CLASSE BC - FORNECIMENTO E INSTALAÇÃO. AF_10/2020_PE</t>
  </si>
  <si>
    <t>PLACA FOTOLUMINESCENTE</t>
  </si>
  <si>
    <t>P02</t>
  </si>
  <si>
    <t>P03</t>
  </si>
  <si>
    <t>P01</t>
  </si>
  <si>
    <t>P14</t>
  </si>
  <si>
    <t>PINTURA COM TINTA ALQUÍDICA DE FUNDO (TIPO ZARCÃO) APLICADA A ROLO OU PINCEL SOBRE PERFIL METÁLICO EXECUTADO EM FÁBRICA (POR DEMÃO). AF_01/2020</t>
  </si>
  <si>
    <t>PINTURA COM TINTA ALQUÍDICA DE ACABAMENTO (ESMALTE SINTÉTICO BRILHANTE) APLICADA A ROLO OU PINCEL SOBRE SUPERFÍCIES METÁLICAS (EXCETO PERFIL) EXECUTADO EM OBRA (POR DEMÃO). AF_01/2020</t>
  </si>
  <si>
    <t>EXECUÇÃO DE PASSEIO (CALÇADA) OU PISO DE CONCRETO COM CONCRETO MOLDADO IN LOCO, FEITO EM OBRA, ACABAMENTO CONVENCIONAL, NÃO ARMADO. AF_08/2022</t>
  </si>
  <si>
    <t>P3</t>
  </si>
  <si>
    <t>P8</t>
  </si>
  <si>
    <t>GUARDA-CORPO DE AÇO GALVANIZADO DE 1,10M DE ALTURA, MONTANTES TUBULARES DE 1.1/2  ESPAÇADOS DE 1,20M, TRAVESSA SUPERIOR DE 2 , GRADIL FORMADO POR BARRAS CHATAS EM FERRO DE 32X4,8MM, FIXADO COM CHUMBADOR MECÂNICO. AF_04/2019_PS</t>
  </si>
  <si>
    <t>PLACA DE INAUGURAÇÃO</t>
  </si>
  <si>
    <t>LIXAMENTO MANUAL EM SUPERFÍCIES METÁLICAS EM OBRA. AF_01/2020</t>
  </si>
  <si>
    <t>CONVENENTE: PREFEITURA MUNICIPAL DE IRANDUBA/AM</t>
  </si>
  <si>
    <t>ESTACA E BLOCO DE COROAMENTO</t>
  </si>
  <si>
    <t>ARMAÇÃO DE PILAR OU VIGA DE ESTRUTURA CONVENCIONAL DE CONCRETO ARMADO UTILIZANDO AÇO CA-50 DE 12,5 MM - MONTAGEM. AF_06/2022</t>
  </si>
  <si>
    <t>ARMAÇÃO DE PILAR OU VIGA DE ESTRUTURA CONVENCIONAL DE CONCRETO ARMADO UTILIZANDO AÇO CA-60 DE 5,0 MM - MONTAGEM. AF_06/2022</t>
  </si>
  <si>
    <t>MONTAGEM E DESMONTAGEM DE FÔRMA DE VIGA, ESCORAMENTO METÁLICO, PÉ-DIREITO SIMPLES, EM CHAPA DE MADEIRA PLASTIFICADA, 18 UTILIZAÇÕES. AF_09/2020</t>
  </si>
  <si>
    <t>LIMPEZA FINAL DA OBRA</t>
  </si>
  <si>
    <t>P04</t>
  </si>
  <si>
    <t>P10</t>
  </si>
  <si>
    <t>P11</t>
  </si>
  <si>
    <t>P12</t>
  </si>
  <si>
    <t>J4</t>
  </si>
  <si>
    <t>TABELA DE AÇO</t>
  </si>
  <si>
    <t>ITEM 7</t>
  </si>
  <si>
    <t>MONTAGEM E DESMONTAGEM DE FÔRMA DE PILARES RETANGULARES E ESTRUTURAS SIMILARES, PÉ-DIREITO SIMPLES, EM CHAPA DE MADEIRA COMPENSADA RESINADA, 8 UTILIZAÇÕES. AF_09/2020</t>
  </si>
  <si>
    <t>ARMAÇÃO DE PILAR OU VIGA DE ESTRUTURA CONVENCIONAL DE CONCRETO ARMADO UTILIZANDO AÇO CA-50 DE 6,3 MM - MONTAGEM. AF_06/2022</t>
  </si>
  <si>
    <t>ARMAÇÃO DE PILAR OU VIGA DE ESTRUTURA CONVENCIONAL DE CONCRETO ARMADO UTILIZANDO AÇO CA-50 DE 10,0 MM - MONTAGEM. AF_06/2022</t>
  </si>
  <si>
    <t>P4</t>
  </si>
  <si>
    <t>P13</t>
  </si>
  <si>
    <t>MONTAGEM E DESMONTAGEM DO ANDAIME MODULAR FACHADEIRO (INCLUSO ANDAIME METÁLICO)</t>
  </si>
  <si>
    <t>PINTURA DE PISO COM TINTA ACRÍLICA, APLICAÇÃO MANUAL, 2 DEMÃOS, INCLUSO FUNDO PREPARADOR. AF_05/2021</t>
  </si>
  <si>
    <t>GRADIL EM FERRO, FORMADO POR BARRAS CHATAS DE 25X4,8 MM. AF_04/2019 (ADAP. SINAPI (99861))</t>
  </si>
  <si>
    <t>COBERTURA PRINCIPAL</t>
  </si>
  <si>
    <t>V1</t>
  </si>
  <si>
    <t>V2</t>
  </si>
  <si>
    <t>V3</t>
  </si>
  <si>
    <t>V4</t>
  </si>
  <si>
    <t>V5</t>
  </si>
  <si>
    <t>V6</t>
  </si>
  <si>
    <t>V7</t>
  </si>
  <si>
    <t>V8</t>
  </si>
  <si>
    <t>V9</t>
  </si>
  <si>
    <t>V10</t>
  </si>
  <si>
    <t>V11</t>
  </si>
  <si>
    <t>V12</t>
  </si>
  <si>
    <t>V13</t>
  </si>
  <si>
    <t>V14</t>
  </si>
  <si>
    <t>V15</t>
  </si>
  <si>
    <t>V16</t>
  </si>
  <si>
    <t>V17</t>
  </si>
  <si>
    <t>V18</t>
  </si>
  <si>
    <t>V19</t>
  </si>
  <si>
    <t>V20</t>
  </si>
  <si>
    <t>ESCAVAÇÃO MANUAL - CONCRETO SAPATA - CONCRETO VIGA BALDRAME</t>
  </si>
  <si>
    <t>J2</t>
  </si>
  <si>
    <t>J3</t>
  </si>
  <si>
    <t>COM. TOTAL</t>
  </si>
  <si>
    <t>OBS: O TRANSPASSE 15 CM PARA CADA LADO</t>
  </si>
  <si>
    <t>DML</t>
  </si>
  <si>
    <t>P2</t>
  </si>
  <si>
    <t>P6</t>
  </si>
  <si>
    <t>J1</t>
  </si>
  <si>
    <t>SECRETARIA</t>
  </si>
  <si>
    <t>INSTALAÇÃO DE VIDRO TEMPERADO, E = 8 MM, ENCAIXADO EM PERFIL U. AF_01/2021_PS</t>
  </si>
  <si>
    <t>JANELA DE AÇO TIPO BASCULANTE PARA VIDROS, COM BATENTE, FERRAGENS E PINTURA ANTICORROSIVA. INCLUSIVE VIDROS. FORNECIMENTO E INSTALAÇÃO. AF_12/2019 - REF. SINAPI (94559)</t>
  </si>
  <si>
    <t>P06</t>
  </si>
  <si>
    <t>AREA PISO</t>
  </si>
  <si>
    <t>GRADIL</t>
  </si>
  <si>
    <t>PORTA DE FERRO</t>
  </si>
  <si>
    <t>TAPUME COM TELHA METÁLICA. AF_05/2018</t>
  </si>
  <si>
    <t>TAPUME</t>
  </si>
  <si>
    <t>RESERVATORIO</t>
  </si>
  <si>
    <t>CALÇADA EXTERNA</t>
  </si>
  <si>
    <t>RUFO EM CHAPA DE AÇO GALVANIZADO NÚMERO 24, CORTE DE 25 CM, INCLUSO TRANSPORTE VERTICAL. AF_07/2019</t>
  </si>
  <si>
    <t>ITEM 6</t>
  </si>
  <si>
    <t>SOLEIRA EM GRANITO, LARGURA 15 CM, ESPESSURA 2,0 CM. AF_09/2020</t>
  </si>
  <si>
    <t>OBS: O TRANSPASSE 5 CM PARA CADA LADO</t>
  </si>
  <si>
    <t>AREA DA ESCOLA</t>
  </si>
  <si>
    <t>6.1</t>
  </si>
  <si>
    <t>6.2</t>
  </si>
  <si>
    <t>6.3</t>
  </si>
  <si>
    <t>6.4</t>
  </si>
  <si>
    <t>PLACA DE IDENTIFICAÇÃO DE AMBIENTES  EM CHAPA DE AÇO , TAMANHO 15X30CM, FORNECIMENTO E INSTALÇÃO</t>
  </si>
  <si>
    <t>LUMINÁRIA DE EMERGÊNCIA, COM 30 LÂMPADAS LED DE 2 W, SEM REATOR - FORNECIMENTO E INSTALAÇÃO. AF_02/2020</t>
  </si>
  <si>
    <t>PLACA DE OBRA EM LONA IMPRESSÃO DIGITAL - FORNECIMENTO E INSTALAÇÃO</t>
  </si>
  <si>
    <t>ADMINISTRAÇÃO DA OBRA</t>
  </si>
  <si>
    <t>TUBO PVC, SERIE NORMAL, ESGOTO PREDIAL, DN 40 MM, FORNECIDO E INSTALADO EM RAMAL DE DESCARGA OU RAMAL DE ESGOTO SANITÁRIO. AF_08/2022</t>
  </si>
  <si>
    <t>P7</t>
  </si>
  <si>
    <t>RESERVATÓRIO</t>
  </si>
  <si>
    <t>ARMAÇÃO DE PILAR OU VIGA DE ESTRUTURA CONVENCIONAL DE CONCRETO ARMADO UTILIZANDO AÇO CA-50 DE 8 MM - MONTAGEM. AF_06/2022</t>
  </si>
  <si>
    <t>ARMAÇÃO DE PILAR OU VIGA DE ESTRUTURA CONVENCIONAL DE CONCRETO ARMADO UTILIZANDO AÇO CA-50 DE 16 MM - MONTAGEM. AF_06/2022</t>
  </si>
  <si>
    <t>VIGAS DO RESERVATÓRIO</t>
  </si>
  <si>
    <t>LAJE DO RESERVATÓRIO</t>
  </si>
  <si>
    <t xml:space="preserve">MONTAGEM E DESMONTAGEM DE FÔRMA DE LAJE MACIÇA, PÉ-DIREITO SIMPLES, EM CHAPA DE MADEIRA COMPENSADA PLASTIFICADA, 14 UTILIZAÇÕES. AF_09/2020
</t>
  </si>
  <si>
    <t xml:space="preserve">TOTAL </t>
  </si>
  <si>
    <t xml:space="preserve">        </t>
  </si>
  <si>
    <t>3.1</t>
  </si>
  <si>
    <t>3.2</t>
  </si>
  <si>
    <t>3.3</t>
  </si>
  <si>
    <t>4.1</t>
  </si>
  <si>
    <t>4.1.1</t>
  </si>
  <si>
    <t>4.1.4</t>
  </si>
  <si>
    <t>4.1.5</t>
  </si>
  <si>
    <t>4.1.6</t>
  </si>
  <si>
    <t>4.2</t>
  </si>
  <si>
    <t>4.2.1</t>
  </si>
  <si>
    <t>4.2.2</t>
  </si>
  <si>
    <t>4.2.3</t>
  </si>
  <si>
    <t>4.2.4</t>
  </si>
  <si>
    <t>4.2.5</t>
  </si>
  <si>
    <t>4.2.7</t>
  </si>
  <si>
    <t xml:space="preserve">4.3.1 </t>
  </si>
  <si>
    <t>5.1</t>
  </si>
  <si>
    <t>5.1.1</t>
  </si>
  <si>
    <t xml:space="preserve">5.1.2 </t>
  </si>
  <si>
    <t>5.1.5</t>
  </si>
  <si>
    <t>5.1.6</t>
  </si>
  <si>
    <t>5.1.7</t>
  </si>
  <si>
    <t>5.1.8</t>
  </si>
  <si>
    <t>5.2</t>
  </si>
  <si>
    <t>5.2.1</t>
  </si>
  <si>
    <t>5.2.2</t>
  </si>
  <si>
    <t>5.2.3</t>
  </si>
  <si>
    <t>5.2.4</t>
  </si>
  <si>
    <t>5.2.5</t>
  </si>
  <si>
    <t>5.3</t>
  </si>
  <si>
    <t>5.3.1</t>
  </si>
  <si>
    <t>5.3.2</t>
  </si>
  <si>
    <t>5.4</t>
  </si>
  <si>
    <t>5.4.1</t>
  </si>
  <si>
    <t>5.4.2</t>
  </si>
  <si>
    <t>5.4.3</t>
  </si>
  <si>
    <t>5.3.2.1</t>
  </si>
  <si>
    <t>5.3.2.2</t>
  </si>
  <si>
    <t>5.3.2.3</t>
  </si>
  <si>
    <t>5.3.1.1</t>
  </si>
  <si>
    <t>5.3.1.2</t>
  </si>
  <si>
    <t>5.3.1.4</t>
  </si>
  <si>
    <t>SALA DE AULA 02</t>
  </si>
  <si>
    <t>DISPENSA</t>
  </si>
  <si>
    <t xml:space="preserve">COZINHA </t>
  </si>
  <si>
    <t>LABORATÓRIO DE INFORMÁTICA</t>
  </si>
  <si>
    <t>SALA DE AULA 01</t>
  </si>
  <si>
    <t>P5</t>
  </si>
  <si>
    <t>REFEITÓRIO</t>
  </si>
  <si>
    <t>P1</t>
  </si>
  <si>
    <t>P17</t>
  </si>
  <si>
    <t>P19</t>
  </si>
  <si>
    <t>P21</t>
  </si>
  <si>
    <t>RAIO</t>
  </si>
  <si>
    <t>DIÂMETRO</t>
  </si>
  <si>
    <t xml:space="preserve">V1 </t>
  </si>
  <si>
    <t>VIGAS</t>
  </si>
  <si>
    <t>ÁREA</t>
  </si>
  <si>
    <t>PAREDE/COZINHA</t>
  </si>
  <si>
    <t>COZINHA/DISPENSA/DML</t>
  </si>
  <si>
    <t>PAREDE/DML</t>
  </si>
  <si>
    <t>WC FEMININO/MASCULINO</t>
  </si>
  <si>
    <t xml:space="preserve">WC FEMININO </t>
  </si>
  <si>
    <t>QUANTIDADE</t>
  </si>
  <si>
    <t>COZINHA/PAREDE 1</t>
  </si>
  <si>
    <t>COZINHA/PAREDE 2</t>
  </si>
  <si>
    <t>COZINHA/PAREDE 3</t>
  </si>
  <si>
    <t>COZINHA/PAREDE 4</t>
  </si>
  <si>
    <t>COZINHA/PAREDE 5</t>
  </si>
  <si>
    <t>COZINHA/PAREDE 6</t>
  </si>
  <si>
    <t>PAREDE FRONTAL</t>
  </si>
  <si>
    <t>PAREDE LATERAL</t>
  </si>
  <si>
    <t xml:space="preserve">WC MASCULINO </t>
  </si>
  <si>
    <t>PAREDE SALA DE AULA 01 E 02</t>
  </si>
  <si>
    <t>COZINHA/PAREDE EXTERNA</t>
  </si>
  <si>
    <t>COZINHA/PAREDE EXTERNA 1</t>
  </si>
  <si>
    <t>COZINHA/PAREDE EXTERNA 2</t>
  </si>
  <si>
    <t>PAREDE LABORATÓRIO DE INFORMÁTICA</t>
  </si>
  <si>
    <t xml:space="preserve">PAREDE REFEITÓRIO </t>
  </si>
  <si>
    <t>PAREDE DIRETORIA/SECRETARIA</t>
  </si>
  <si>
    <t>PAREDE EXTERNA</t>
  </si>
  <si>
    <t>PAREDE/WC FEMININO</t>
  </si>
  <si>
    <t>PAREDE/WC PCD</t>
  </si>
  <si>
    <t xml:space="preserve">DESCONTAR ESQUADRIAS </t>
  </si>
  <si>
    <t>QTD *2</t>
  </si>
  <si>
    <t>ALVENARIA PAREDE LATERAL</t>
  </si>
  <si>
    <t>COZINHA/PARTE 1</t>
  </si>
  <si>
    <t>COZINHA/PARTE 2</t>
  </si>
  <si>
    <t>REFEITÓRIO/PARTE 1</t>
  </si>
  <si>
    <t>REFEITÓRIO/PARTE 2</t>
  </si>
  <si>
    <t>REFEITÓRIO/PARTE 3</t>
  </si>
  <si>
    <t>REFEITÓRIO/PARTE 4</t>
  </si>
  <si>
    <t xml:space="preserve">DIRETORIA </t>
  </si>
  <si>
    <t>P05</t>
  </si>
  <si>
    <t>GRADE EXTERNA (P02)</t>
  </si>
  <si>
    <t>OBS: PORTA DE GRADE SERÃO FERROLHOS</t>
  </si>
  <si>
    <t>ITEM 1</t>
  </si>
  <si>
    <t>COBERTURA 2</t>
  </si>
  <si>
    <t xml:space="preserve">ITEM 3 </t>
  </si>
  <si>
    <t>ITEM 4</t>
  </si>
  <si>
    <t>ITEM 5</t>
  </si>
  <si>
    <t>COBERTURA 1</t>
  </si>
  <si>
    <t>ESTÁ SENDO CONSIDERADO TODAS AS INCLINAÇÕES</t>
  </si>
  <si>
    <t xml:space="preserve">OBS: CONFORME PROJETO DE COBERTURA PROPOSTA </t>
  </si>
  <si>
    <t>ENTRADA - FRONTAL</t>
  </si>
  <si>
    <t>ENTRADA - LATERAL</t>
  </si>
  <si>
    <t>PILAR - ESTIMATIVA</t>
  </si>
  <si>
    <t>PESO TOTAL</t>
  </si>
  <si>
    <t>PESO</t>
  </si>
  <si>
    <t>ÁREA TOTAL</t>
  </si>
  <si>
    <t>OBS: O ITEM CONTEMPLA AS CANTONEIRAS DO CONTRAVENTAMENTO, ALINHADOR, ESTICADOR E MÃO FRANCESA</t>
  </si>
  <si>
    <t>LOCAÇÃO DA OBRA</t>
  </si>
  <si>
    <t>LIMPEZA</t>
  </si>
  <si>
    <t>2.3</t>
  </si>
  <si>
    <t>2.4</t>
  </si>
  <si>
    <t>/2</t>
  </si>
  <si>
    <t>OBS.: FOI CONSIDERADO 1 m PARA CADA LADO DA PLANTA BAIXA A MAIS</t>
  </si>
  <si>
    <t>ALVENARIA PAREDE FRONTAL</t>
  </si>
  <si>
    <t>SALA DE AULA 01/02</t>
  </si>
  <si>
    <t>DIRETORIA/SECRETARIA</t>
  </si>
  <si>
    <t>4 MESES</t>
  </si>
  <si>
    <t>ALVENARIA E REVESTIMENTO</t>
  </si>
  <si>
    <t>PEITORIL LINEAR EM GRANITO OU MÁRMORE, L = 15CM, ASSENTADO COM ARGAMASSA 1:6 COM ADITIVO. AF_11/2020</t>
  </si>
  <si>
    <t>6.5</t>
  </si>
  <si>
    <t>6.6</t>
  </si>
  <si>
    <t>6.7</t>
  </si>
  <si>
    <t>6.8</t>
  </si>
  <si>
    <t>7.1</t>
  </si>
  <si>
    <t>7.1.1</t>
  </si>
  <si>
    <t>7.1.2</t>
  </si>
  <si>
    <t>7.1.3</t>
  </si>
  <si>
    <t>IGUAL ITEM 7.1.1</t>
  </si>
  <si>
    <t>7.2</t>
  </si>
  <si>
    <t>ESTRUTURA METÁLICA</t>
  </si>
  <si>
    <t>7.2.1</t>
  </si>
  <si>
    <t>7.2.2</t>
  </si>
  <si>
    <t>7.2.3</t>
  </si>
  <si>
    <t>7.3</t>
  </si>
  <si>
    <t>7.3.1</t>
  </si>
  <si>
    <t>8.1</t>
  </si>
  <si>
    <t>8.2</t>
  </si>
  <si>
    <t>8.3</t>
  </si>
  <si>
    <t>8.4</t>
  </si>
  <si>
    <t>9.1</t>
  </si>
  <si>
    <t>10.1</t>
  </si>
  <si>
    <t>10.1.1</t>
  </si>
  <si>
    <t>10.1.2</t>
  </si>
  <si>
    <t>10.1.3</t>
  </si>
  <si>
    <t>10.1.4</t>
  </si>
  <si>
    <t>10.2</t>
  </si>
  <si>
    <t>10.2.1</t>
  </si>
  <si>
    <t>10.2.2</t>
  </si>
  <si>
    <t>PORTA VENEZIANA</t>
  </si>
  <si>
    <t>CONTRAVENTAMENTO COM CANTONEIRAS DE AÇO, ABAS IGUAIS, COM CONEXÕES PARAFUSADAS, INCLUSOS MÃO DE OBRA, TRANSPORTE E IÇAMENTO UTILIZANDO TALHA MANUAL, PARA EDIFÍCIOS DE ATÉ 2 PAVIMENTOS - FORNECIMENTO E INSTALAÇÃO. AF_01/2020_PSA</t>
  </si>
  <si>
    <t>PILAR METALICO COM TUBO DE AÇO GALVANIZADO 4"</t>
  </si>
  <si>
    <t>REGISTRO DE ESFERA, PVC, SOLDÁVEL, COM VOLANTE, DN  25 MM - FORNECIMENTO E INSTALAÇÃO. AF_08/2021</t>
  </si>
  <si>
    <t>REGISTRO DE ESFERA</t>
  </si>
  <si>
    <t>REGISTRO DE ESFERA, PVC, SOLDÁVEL, COM VOLANTE, DN  32 MM - FORNECIMENTO E INSTALAÇÃO. AF_08/2021</t>
  </si>
  <si>
    <t>REGISTRO DE ESFERA, PVC, SOLDÁVEL, COM VOLANTE, DN  50 MM - FORNECIMENTO E INSTALAÇÃO. AF_08/2021</t>
  </si>
  <si>
    <t>CAIXA D´ÁGUA EM POLIETILENO, 3000 LITROS - FORNECIMENTO E INSTALAÇÃO. AF_06/2021</t>
  </si>
  <si>
    <t>TUBO PVC, SERIE NORMAL, ESGOTO PREDIAL, DN 50 MM, FORNECIDO E INSTALADO EM PRUMADA DE ESGOTO SANITÁRIO OU VENTILAÇÃO. AF_08/2022</t>
  </si>
  <si>
    <t>12.2.8</t>
  </si>
  <si>
    <t>CAIXA SIFONADA, COM GRELHA QUADRADA, PVC, DN 150 X 150 X 50 MM, JUNTA SOLDÁVEL, FORNECIDA E INSTALADA EM RAMAL DE DESCARGA OU EM RAMAL DE ESGOTO SANITÁRIO. AF_08/2022</t>
  </si>
  <si>
    <t xml:space="preserve">UNIDADE </t>
  </si>
  <si>
    <t xml:space="preserve">TABELA DE QTD </t>
  </si>
  <si>
    <t>12.2.9</t>
  </si>
  <si>
    <t>UNIDADE 1</t>
  </si>
  <si>
    <t>12.2.10</t>
  </si>
  <si>
    <t>CAIXA ENTERRADA HIDRÁULICA RETANGULAR EM ALVENARIA COM TIJOLOS CERÂMICOS MACIÇOS, DIMENSÕES INTERNAS: 0,6X0,6X0,6 M PARA REDE DE ESGOTO. AF_12/2020</t>
  </si>
  <si>
    <t>CAIXA ENTERRADA HIDRÁULICA RETANGULAR EM ALVENARIA COM TIJOLOS CERÂMICOS MACIÇOS, DIMENSÕES INTERNAS: 0,4X0,4X0,4 M PARA REDE DE ESGOTO. AF_12/2020</t>
  </si>
  <si>
    <t>CAIXA 0,40 X 0,40 X 0,4</t>
  </si>
  <si>
    <t>TANQUE SÉPTICO CIRCULAR, EM CONCRETO PRÉ-MOLDADO, DIÂMETRO INTERNO = 2,38 M, ALTURA INTERNA = 2,50 M, VOLUME ÚTIL: 10009,8 L (PARA 69 CONTRIBUINTES). AF_12/2020</t>
  </si>
  <si>
    <t>DIVISORIA SANITÁRIA, TIPO CABINE, EM GRANITO SÃO GABRIEL, ESP = 3CM, ASSENTADO COM ARGAMASSA COLANTE AC III-E, EXCLUSIVE FERRAGENS. AF_01/2021</t>
  </si>
  <si>
    <t>KIT DE ACESSORIOS PARA BANHEIRO EM METAL CROMADO, 5 PECAS, INCLUSO FIXAÇÃO. AF_01/2020</t>
  </si>
  <si>
    <t>BANCADA EM GRANITO PRETO SÃO GABRIEL 3CM. Copia da SBC (190404)</t>
  </si>
  <si>
    <t>TANQUE DE LOUÇA BRANCA SUSPENSO, 18L OU EQUIVALENTE - FORNECIMENTO E INSTALAÇÃO. AF_01/2020</t>
  </si>
  <si>
    <t>REGISTRO DE PRESSÃO BRUTO, LATÃO, ROSCÁVEL, 3/4'' - FORNECIMENTO E INSTALAÇÃO. AF_08/2021</t>
  </si>
  <si>
    <t>11.1</t>
  </si>
  <si>
    <t>11.2</t>
  </si>
  <si>
    <t>11.3</t>
  </si>
  <si>
    <t>11.4</t>
  </si>
  <si>
    <t>11.5</t>
  </si>
  <si>
    <t>11.6</t>
  </si>
  <si>
    <t>11.7</t>
  </si>
  <si>
    <t>12.1</t>
  </si>
  <si>
    <t>12.2</t>
  </si>
  <si>
    <t>12.3</t>
  </si>
  <si>
    <t>12.4</t>
  </si>
  <si>
    <t>INSTALAÇÕES</t>
  </si>
  <si>
    <t>12.1.1</t>
  </si>
  <si>
    <t>12.1.2</t>
  </si>
  <si>
    <t>12.1.3</t>
  </si>
  <si>
    <t>12.1.4</t>
  </si>
  <si>
    <t>12.1.5</t>
  </si>
  <si>
    <t>12.1.6</t>
  </si>
  <si>
    <t>12.1.7</t>
  </si>
  <si>
    <t>12.1.8</t>
  </si>
  <si>
    <t>INSTALAÇÃO SANITÁRIA</t>
  </si>
  <si>
    <t>(COMPOSIÇÃO REPRESENTATIVA) DO SERVIÇO DE INST. TUBO PVC, SÉRIE N, ESGOTO PREDIAL, 100 MM (INST. RAMAL DESCARGA, RAMAL DE ESG. SANIT., PRUMADA ESG. SANIT., VENTILAÇÃO OU SUB-COLETOR AÉREO), INCL. CONEXÕES E CORTES, FIXAÇÕES, P/ PRÉDIOS. AF_10/2015. REF SINAPI (91795)</t>
  </si>
  <si>
    <t>CAIXA SIFONADA, PVC, DN 100 X 100 X 50 MM, JUNTA ELÁSTICA, FORNECIDA E INSTALADA EM RAMAL DE DESCARGA OU EM RAMAL DE ESGOTO SANITÁRIO. AF_08/2022</t>
  </si>
  <si>
    <t>12.2.1</t>
  </si>
  <si>
    <t>12.2.2</t>
  </si>
  <si>
    <t>12.2.3</t>
  </si>
  <si>
    <t>12.2.4</t>
  </si>
  <si>
    <t>12.2.5</t>
  </si>
  <si>
    <t>12.2.6</t>
  </si>
  <si>
    <t>12.2.7</t>
  </si>
  <si>
    <t>12.2.11</t>
  </si>
  <si>
    <t>ESPELHO CRISTAL ESPESSURA 4MM, COM MOLDURA DE MADEIRA</t>
  </si>
  <si>
    <t>13.1</t>
  </si>
  <si>
    <t>13.2</t>
  </si>
  <si>
    <t>13.3</t>
  </si>
  <si>
    <t>13.4</t>
  </si>
  <si>
    <t>13.5</t>
  </si>
  <si>
    <t>13.6</t>
  </si>
  <si>
    <t>13.7</t>
  </si>
  <si>
    <t>13.8</t>
  </si>
  <si>
    <t>13.9</t>
  </si>
  <si>
    <t>13.10</t>
  </si>
  <si>
    <t>13.11</t>
  </si>
  <si>
    <t>13.12</t>
  </si>
  <si>
    <t>13.13</t>
  </si>
  <si>
    <t>13.14</t>
  </si>
  <si>
    <t>LETREIRO ACRILICO ILUMINADO (REF. SBC (200165))</t>
  </si>
  <si>
    <t>LOGO DA PREFEITURA</t>
  </si>
  <si>
    <t>PLACA DE INAUGURACAO METALICA, *40* CM X *60* CM, INCLUINDO INSTALAÇÃO</t>
  </si>
  <si>
    <t>NOME: ESCOLA MUNICIPAL</t>
  </si>
  <si>
    <t>LOGO DA SEMEI</t>
  </si>
  <si>
    <t>SERVIÇOS FINAIS</t>
  </si>
  <si>
    <t>UNIDADE</t>
  </si>
  <si>
    <t>12.3.1</t>
  </si>
  <si>
    <t>JOELHO 90 GRAUS, PVC, SERIE R, ÁGUA PLUVIAL, DN 100 MM, JUNTA ELÁSTICA, FORNECIDO E INSTALADO EM RAMAL DE ENCAMINHAMENTO. AF_06/2022</t>
  </si>
  <si>
    <t>12.3.2</t>
  </si>
  <si>
    <t>CAIXA ENTERRADA HIDRÁULICA RETANGULAR EM ALVENARIA COM TIJOLOS CERÂMICOS MACIÇOS, DIMENSÕES INTERNAS: 0,6X0,6X0,6 M PARA REDE DE DRENAGEM. AF_12/2020</t>
  </si>
  <si>
    <t>12.3.3</t>
  </si>
  <si>
    <t>BUCHA DE REDUÇÃO, LONGA, PVC, SOLDÁVEL, DN 40 X 25 MM, INSTALADO EM RAMAL DE DISTRIBUIÇÃO DE ÁGUA - FORNECIMENTO E INSTALAÇÃO. AF_06/2022</t>
  </si>
  <si>
    <t>JOELHO 90 GRAUS, PVC, SERIE NORMAL, ESGOTO PREDIAL, DN 40 MM, JUNTA SOLDÁVEL, FORNECIDO E INSTALADO EM RAMAL DE DESCARGA OU RAMAL DE ESGOTO</t>
  </si>
  <si>
    <t>JUNÇÃO SIMPLES, PVC, SERIE NORMAL, ESGOTO PREDIAL, DN 40 MM, JUNTA SOLDÁVEL, FORNECIDO E INSTALADO EM RAMAL DE DESCARGA OU RAMAL DE ESGOTO</t>
  </si>
  <si>
    <t>JOELHO 45 GRAUS, PVC, SERIE NORMAL, ESGOTO PREDIAL, DN 40 MM, JUNTA SOLDÁVEL, FORNECIDO E INSTALADO EM RAMAL DE DESCARGA OU RAMAL DE ESGOTO</t>
  </si>
  <si>
    <t>12.4.1</t>
  </si>
  <si>
    <t>12.4.2</t>
  </si>
  <si>
    <t>12.4.3</t>
  </si>
  <si>
    <t>12.4.4</t>
  </si>
  <si>
    <t>12.4.5</t>
  </si>
  <si>
    <t xml:space="preserve">PLACA FOTOLUMINESCENTE EXTINTOR INCENDIO PVC 2mm 20x20cm </t>
  </si>
  <si>
    <t xml:space="preserve">PLACA FOTOLUMINESCENTE SAIDA DE EMERGENCIA PVC 2mm 15x30cm </t>
  </si>
  <si>
    <t>PREVENÇÃO E COMBATE A INCENDIO</t>
  </si>
  <si>
    <t>CONFORME PROJETO ESTRUTURAL</t>
  </si>
  <si>
    <t>LOCACAO CONVENCIONAL DE OBRA, UTILIZANDO GABARITO DE TÁBUAS CORRIDAS PONTALETADAS A CADA 2,00M -  2 UTILIZAÇÕES. AF_03/2024</t>
  </si>
  <si>
    <t>ESCAVAÇÃO MANUAL DE VALA. AF_09/2024</t>
  </si>
  <si>
    <t>ARMAÇÃO DE SAPATA ISOLADA, VIGA BALDRAME E SAPATA CORRIDA UTILIZANDO AÇO CA-60 DE 5 MM - MONTAGEM. AF_01/2024</t>
  </si>
  <si>
    <t>ARMAÇÃO DE SAPATA ISOLADA, VIGA BALDRAME E SAPATA CORRIDA UTILIZANDO AÇO CA-50 DE 10 MM - MONTAGEM. AF_01/2024</t>
  </si>
  <si>
    <t>ARMAÇÃO DE BLOCO, SAPATA ISOLADA, VIGA BALDRAME E SAPATA CORRIDA UTILIZANDO AÇO CA-50 DE 12,5 MM - MONTAGEM. AF_01/2024</t>
  </si>
  <si>
    <t>ARMAÇÃO DE BLOCO, SAPATA ISOLADA, VIGA BALDRAME E SAPATA CORRIDA UTILIZANDO AÇO CA-50 DE 16 MM - MONTAGEM. AF_01/2024</t>
  </si>
  <si>
    <t>LASTRO DE CONCRETO MAGRO, APLICADO EM BLOCOS DE COROAMENTO OU SAPATAS, ESPESSURA DE 5 CM. AF_01/2024</t>
  </si>
  <si>
    <t>FABRICAÇÃO, MONTAGEM E DESMONTAGEM DE FÔRMA PARA VIGA BALDRAME, EM MADEIRA SERRADA, E=25 MM, 4 UTILIZAÇÕES. AF_01/2024</t>
  </si>
  <si>
    <t>ARMAÇÃO DE SAPATA ISOLADA, VIGA BALDRAME E SAPATA CORRIDA UTILIZANDO AÇO CA-50 DE 6,3 MM - MONTAGEM. AF_01/2024</t>
  </si>
  <si>
    <t>IMPERMEABILIZAÇÃO DE SUPERFÍCIE COM EMULSÃO ASFÁLTICA, 2 DEMÃOS. AF_09/2023</t>
  </si>
  <si>
    <t xml:space="preserve">ARMAÇÃO DE LAJE DE ESTRUTURA CONVENCIONAL DE CONCRETO ARMADO UTILIZANDO AÇO CA-50 DE 6,3 MM - MONTAGEM. AF_06/2022
</t>
  </si>
  <si>
    <t>IGUAL AO ITEM 5.4.1</t>
  </si>
  <si>
    <t>VERGA MOLDADA IN LOCO EM CONCRETO, ESPESSURA DE *15* CM. AF_03/2024</t>
  </si>
  <si>
    <t>CONTRAVERGA MOLDADA IN LOCO EM CONCRETO, ESPESSURA DE *15* CM. AF_03/2024</t>
  </si>
  <si>
    <t>IGUAL AO ITEM 6.3</t>
  </si>
  <si>
    <t>MASSA ÚNICA, EM ARGAMASSA INDUSTRIALIZADA, PREPARO MECÂNICO, APLICADA COM EQUIPAMENTO DE MISTURA E PROJEÇÃO DE ARGAMASSA EM PAREDES INTERNAS, E = 5MM, SEM TALISCAS. AF_03/2024</t>
  </si>
  <si>
    <t xml:space="preserve">	SUMIDOURO RETANGULAR, EM ALVENARIA COM TIJOLOS CERÂMICOS MACIÇOS, DIMENSÕES INTERNAS: 1,6 X 3,4 X H=3,0 M, ÁREA DE INFILTRAÇÃO: 32,9 M² (PARA 13 CONTRIBUINTES). AF_12/2020	
SUMIDOURO RETANGULAR, EM ALVENARIA COM TIJOLOS CERÂMICOS MACIÇOS, DIMENSÕES INTERNAS: 1,6 X 3,4 X H=3,0 M, ÁREA DE INFILTRAÇÃO: 32,9 M² (PARA 13 CONTRIBUINTES). AF_12/2020</t>
  </si>
  <si>
    <t>FILTRO ANAERÓBIO CIRCULAR, EM CONCRETO PRÉ-MOLDADO, DIÂMETRO INTERNO = 2,38 M, ALTURA INTERNA = 1,50 M, VOLUME ÚTIL: 5338,6 L (PARA 34 CONTRIBUINTES). AF_12/2020FILTRO ANAERÓBIO CIRCULAR, EM CONCRETO PRÉ-MOLDADO, DIÂMETRO INTERNO = 2,38 M, ALTURA INTERNA = 1,50 M, VOLUME ÚTIL: 5338,6 L (PARA 34 CONTRIBUINTES). AF_12/2020</t>
  </si>
  <si>
    <t>13.15</t>
  </si>
  <si>
    <t>LAVATÓRIO LOUÇA BRANCA COM COLUNA, *44 X 35,5* CM, PADRÃO POPULAR, INCLUSO SIFÃO FLEXÍVEL EM PVC, VÁLVULA E ENGATE FLEXÍVEL 30CM EM PLÁSTICO E COM</t>
  </si>
  <si>
    <t>CHUVEIRO ELÉTRICO COMUM CORPO PLÁSTICO, TIPO DUCHA - FORNECIMENTO E INSTALAÇÃO. AF_01/2020</t>
  </si>
  <si>
    <t>OBS: CONFORME PROJETO DE PROTEÇÃO E COMBATE A INCÊNDIO</t>
  </si>
  <si>
    <t>COMP. TOTAL</t>
  </si>
  <si>
    <t>ESTACA</t>
  </si>
  <si>
    <t>P25-P26-P24</t>
  </si>
  <si>
    <t>VIGAS DE EQUILÍBRIO</t>
  </si>
  <si>
    <t>BLOCOS DE COROAMENTO</t>
  </si>
  <si>
    <t>V21</t>
  </si>
  <si>
    <t>V22</t>
  </si>
  <si>
    <t>V23</t>
  </si>
  <si>
    <t>BLOCOS - ESCOLA</t>
  </si>
  <si>
    <t>ARMAÇÃO DE SAPATA ISOLADA, VIGA BALDRAME E SAPATA CORRIDA UTILIZANDO AÇO CA-50 DE 8 MM - MONTAGEM. AF_01/2024</t>
  </si>
  <si>
    <t>VIGAS DO TÉRREO</t>
  </si>
  <si>
    <t>LAJES DO TÉRREO</t>
  </si>
  <si>
    <t>L1</t>
  </si>
  <si>
    <t>L2</t>
  </si>
  <si>
    <t>L3</t>
  </si>
  <si>
    <t>L4</t>
  </si>
  <si>
    <t>L5</t>
  </si>
  <si>
    <t>L6</t>
  </si>
  <si>
    <t>L7</t>
  </si>
  <si>
    <t>L8</t>
  </si>
  <si>
    <t>L9</t>
  </si>
  <si>
    <t>L10</t>
  </si>
  <si>
    <t>L11</t>
  </si>
  <si>
    <t>L12</t>
  </si>
  <si>
    <t>L13</t>
  </si>
  <si>
    <t>L14</t>
  </si>
  <si>
    <t>L15</t>
  </si>
  <si>
    <t>L16</t>
  </si>
  <si>
    <t>L17</t>
  </si>
  <si>
    <t>L18</t>
  </si>
  <si>
    <t>L19</t>
  </si>
  <si>
    <t>L20</t>
  </si>
  <si>
    <t>L21</t>
  </si>
  <si>
    <t>L22</t>
  </si>
  <si>
    <t>FABRICAÇÃO, MONTAGEM E DESMONTAGEM DE FORMA PARA RADIER, PISO DE CONCRETO OU LAJE SOBRE SOLO, EM MADEIRA SERRADA, 4 UTILIZAÇÕES. AF_09/2021</t>
  </si>
  <si>
    <t xml:space="preserve">LAJE </t>
  </si>
  <si>
    <t xml:space="preserve">ARMAÇÃO DE LAJE DE ESTRUTURA CONVENCIONAL DE CONCRETO ARMADO UTILIZANDO AÇO CA-50 DE 8 MM - MONTAGEM. AF_06/2022
</t>
  </si>
  <si>
    <t xml:space="preserve">ARMAÇÃO DE LAJE DE ESTRUTURA CONVENCIONAL DE CONCRETO ARMADO UTILIZANDO AÇO CA-50 DE 10 MM - MONTAGEM. AF_06/2022
</t>
  </si>
  <si>
    <t>INCLUSO A ARMAÇÃO DA RAMPA</t>
  </si>
  <si>
    <t>COMPRIMENTO</t>
  </si>
  <si>
    <t>LARGURA</t>
  </si>
  <si>
    <t>P9</t>
  </si>
  <si>
    <t>P15</t>
  </si>
  <si>
    <t>P16</t>
  </si>
  <si>
    <t>P18</t>
  </si>
  <si>
    <t>P20</t>
  </si>
  <si>
    <t>P22</t>
  </si>
  <si>
    <t>P23</t>
  </si>
  <si>
    <t>P24</t>
  </si>
  <si>
    <t>P25</t>
  </si>
  <si>
    <t>P26</t>
  </si>
  <si>
    <t>P27</t>
  </si>
  <si>
    <t>P28</t>
  </si>
  <si>
    <t>P29</t>
  </si>
  <si>
    <t>P30</t>
  </si>
  <si>
    <t>P31</t>
  </si>
  <si>
    <t>P32</t>
  </si>
  <si>
    <t>P33</t>
  </si>
  <si>
    <t>P17a</t>
  </si>
  <si>
    <t>P34</t>
  </si>
  <si>
    <t>ESCADA</t>
  </si>
  <si>
    <t>MONTAGEM E DESMONTAGEM DE FÔRMA PARA ESCADAS, COM 1 LANCE E LAJE PLANA, EM MADEIRA SERRADA, 2 UTILIZAÇÕES. AF_11/2020</t>
  </si>
  <si>
    <t>ARMAÇÃO DE ESCADA, DE UMA ESTRUTURA CONVENCIONAL DE CONCRETO ARMADO UTILIZANDO AÇO CA-50 DE 8,0 MM - MONTAGEM. AF_11/2020</t>
  </si>
  <si>
    <t>ARMAÇÃO DE ESCADA, DE UMA ESTRUTURA CONVENCIONAL DE CONCRETO ARMADO UTILIZANDO AÇO CA-50 DE 10,0 MM - MONTAGEM. AF_11/2020</t>
  </si>
  <si>
    <t>VIGA DA ESCADA</t>
  </si>
  <si>
    <t>ESTACA RAIZ, DIÂMETRO DE 31 CM, SEM PRESENÇA DE ROCHA (EXCLUSIVE MOBILIZAÇÃO E DESMOBILIZAÇÃO). AF_03/2020</t>
  </si>
  <si>
    <t>RAMPA</t>
  </si>
  <si>
    <t xml:space="preserve">ESCADA </t>
  </si>
  <si>
    <t>COMP TOTAL</t>
  </si>
  <si>
    <t>15.1</t>
  </si>
  <si>
    <t>15.2</t>
  </si>
  <si>
    <t>15.3</t>
  </si>
  <si>
    <t>15.4</t>
  </si>
  <si>
    <t>15.5</t>
  </si>
  <si>
    <t>4.3</t>
  </si>
  <si>
    <t>ESCOLA MUNICIPAL SÃO JOSÉ</t>
  </si>
  <si>
    <t>PREPARO DE FUNDO DE VALA COM LARGURA MAIOR OU IGUAL A 1,5 M E MENOR QUE 2,5 M (ACERTO DO SOLO NATURAL). AF_08/2020</t>
  </si>
  <si>
    <t>4.1.2</t>
  </si>
  <si>
    <t>4.1.3</t>
  </si>
  <si>
    <t>ARMAÇÃO DE BLOCO UTILIZANDO AÇO CA-50 DE 6,3 MM - MONTAGEM. AF_01/2024</t>
  </si>
  <si>
    <t xml:space="preserve">	ARMAÇÃO DE BLOCO UTILIZANDO AÇO CA-50 DE 10 MM - MONTAGEM. AF_01/2024</t>
  </si>
  <si>
    <t>4.3.1</t>
  </si>
  <si>
    <t>4.3.2</t>
  </si>
  <si>
    <t>4.3.3</t>
  </si>
  <si>
    <t>4.3.4</t>
  </si>
  <si>
    <t>4.3.5</t>
  </si>
  <si>
    <t>4.3.6</t>
  </si>
  <si>
    <t>4.3.7</t>
  </si>
  <si>
    <t>4.3.8</t>
  </si>
  <si>
    <t>4.3.9</t>
  </si>
  <si>
    <t>4.4</t>
  </si>
  <si>
    <t>4.4.1</t>
  </si>
  <si>
    <t>4.4.2</t>
  </si>
  <si>
    <t>4.4.3</t>
  </si>
  <si>
    <t>4.4.4</t>
  </si>
  <si>
    <t>4.4.5</t>
  </si>
  <si>
    <t>4.4.6</t>
  </si>
  <si>
    <t>4.5</t>
  </si>
  <si>
    <t>4.5.1</t>
  </si>
  <si>
    <t>4.5.2</t>
  </si>
  <si>
    <t>4.5.3</t>
  </si>
  <si>
    <t>4.5.4</t>
  </si>
  <si>
    <t>4.5.5</t>
  </si>
  <si>
    <t>4.5.6</t>
  </si>
  <si>
    <t>4.5.7</t>
  </si>
  <si>
    <t>4.5.8</t>
  </si>
  <si>
    <t>4.6</t>
  </si>
  <si>
    <t>PORTA DE FERRO, DE ABRIR, TIPO GRADE COM CHAPA, COM GUARNIÇÕES (INCLUSO PINTURA E VIDRO). AF_12/2019 - REF. SINAPI (100701)</t>
  </si>
  <si>
    <t>PINTURA DE SINALIZAÇÃO VERTICAL DE SEGURANÇA, FAIXAS AMARELA E PRETA, APLICAÇÃO MANUAL, 2 DEMÃOS. AF_05/2021</t>
  </si>
  <si>
    <t>FOI CONSIDERADO QUE SERÁ PINTADA A ESTRUTURA METÁLICA DA COBERTURA, LOGO FOI ADOTADO 50% DA ÁREA TOTAL DA COBERTURA</t>
  </si>
  <si>
    <t>2.2</t>
  </si>
  <si>
    <t>Transporte fluvial de materiais diversos com pontão flutuante - capacidade de 500 t</t>
  </si>
  <si>
    <t>DISTÂNCIA (km)</t>
  </si>
  <si>
    <t>TRANSPORTE</t>
  </si>
  <si>
    <t>2.5</t>
  </si>
  <si>
    <t>OBS.: A distância considerada corresponde ao trajeto entre o Porto do Ariaú e a escola</t>
  </si>
  <si>
    <t>11.8</t>
  </si>
  <si>
    <t>PREDIO PRINCIPAL</t>
  </si>
  <si>
    <t>11.9</t>
  </si>
  <si>
    <t>CUMEEIRA NORMAL PARA TELHA TRAPEZOIDAL DE AÇO, E = 0,5 MM, INCLUSO ACESSÓRIOS DE FIXAÇÃO E IÇAMENTO. AF_07/2019</t>
  </si>
  <si>
    <t>ESTRUTURA TRELIÇADA DE COBERTURA, TIPO FINK, COM LIGAÇÕES PARAFUSADAS, INCLUSOS PERFIS METÁLICOS, CHAPAS METÁLICAS, MÃO DE OBRA E TRANSPORTE COM GUINDASTE - FORNECIMENTO E INSTALAÇÃO. AF_01/2020_PSA</t>
  </si>
  <si>
    <t>FORRO EM RÉGUAS DE PVC, FRISADO, PARA AMBIENTES COMERCIAIS, INCLUSIVE ESTRUTURA BIDIRECIONAL DE FIXAÇÃO. AF_08/2023_PS</t>
  </si>
  <si>
    <t>ARGAMASSA TRAÇO 1:5 (EM VOLUME DE CIMENTO E AREIA MÉDIA ÚMIDA) PARA CONTRAPISO, PREPARO MECÂNICO COM BETONEIRA 400 L. AF_08/2019</t>
  </si>
  <si>
    <t>DRENAGEM E DRENAGEM DE AR-CONDICIONADO</t>
  </si>
  <si>
    <t>TUBO, PVC, SOLDÁVEL, DE 25MM, INSTALADO EM DRENO DE AR-CONDICIONADO - FORNECIMENTO E INSTALAÇÃO. AF_08/2022</t>
  </si>
  <si>
    <t>TUBO PVC, SÉRIE R, ÁGUA PLUVIAL, DN 75 MM, FORNECIDO E INSTALADO EM RAMAL DE ENCAMINHAMENTO. AF_06/2022</t>
  </si>
  <si>
    <t>12.3.4</t>
  </si>
  <si>
    <t xml:space="preserve">	TUBO PVC, SÉRIE R, ÁGUA PLUVIAL, DN 100 MM, FORNECIDO E INSTALADO EM RAMAL DE ENCAMINHAMENTO. AF_06/2022</t>
  </si>
  <si>
    <t>12.3.5</t>
  </si>
  <si>
    <t xml:space="preserve">	TUBO PVC, SÉRIE R, ÁGUA PLUVIAL, DN 150 MM, FORNECIDO E INSTALADO EM RAMAL DE ENCAMINHAMENTO. AF_06/2022</t>
  </si>
  <si>
    <t>12.3.6</t>
  </si>
  <si>
    <t>CURVA 90 GRAUS, PVC, SOLDÁVEL, DN 25MM, INSTALADO EM RAMAL DE DISTRIBUIÇÃO DE ÁGUA - FORNECIMENTO E INSTALAÇÃO. AF_06/2022</t>
  </si>
  <si>
    <t>12.3.7</t>
  </si>
  <si>
    <t>12.3.8</t>
  </si>
  <si>
    <t>12.3.9</t>
  </si>
  <si>
    <t>JOELHO 45 GRAUS, PVC, SERIE R, ÁGUA PLUVIAL, DN 75 MM, JUNTA ELÁSTICA, FORNECIDO E INSTALADO EM RAMAL DE ENCAMINHAMENTO. AF_06/2022</t>
  </si>
  <si>
    <t>12.3.10</t>
  </si>
  <si>
    <t>JOELHO 45 GRAUS, PVC, SERIE R, ÁGUA PLUVIAL, DN 100 MM, JUNTA ELÁSTICA, FORNECIDO E INSTALADO EM RAMAL DE ENCAMINHAMENTO. AF_06/2022</t>
  </si>
  <si>
    <t>12.3.11</t>
  </si>
  <si>
    <t>12.3.12</t>
  </si>
  <si>
    <t>JOELHO 90 GRAUS, PVC, SERIE R, ÁGUA PLUVIAL, DN 75 MM, JUNTA ELÁSTICA, FORNECIDO E INSTALADO EM RAMAL DE ENCAMINHAMENTO. AF_06/2022</t>
  </si>
  <si>
    <t>12.3.13</t>
  </si>
  <si>
    <t>12.3.14</t>
  </si>
  <si>
    <t>JOELHO 90 GRAUS COM BUCHA DE LATÃO, PVC, SOLDÁVEL, DN 25MM, X 3/4 INSTALADO EM RAMAL OU SUB-RAMAL DE ÁGUA - FORNECIMENTO E INSTALAÇÃO. AF_06/2022</t>
  </si>
  <si>
    <t>12.3.15</t>
  </si>
  <si>
    <t>12.3.16</t>
  </si>
  <si>
    <t>LUVA SIMPLES, PVC, SERIE R, ÁGUA PLUVIAL, DN 75 MM, JUNTA ELÁSTICA, FORNECIDO E INSTALADO EM RAMAL DE ENCAMINHAMENTO. AF_06/2022</t>
  </si>
  <si>
    <t>12.3.17</t>
  </si>
  <si>
    <t>LUVA SIMPLES, PVC, SERIE R, ÁGUA PLUVIAL, DN 100 MM, JUNTA ELÁSTICA, FORNECIDO E INSTALADO EM RAMAL DE ENCAMINHAMENTO. AF_06/2022</t>
  </si>
  <si>
    <t>12.3.18</t>
  </si>
  <si>
    <t>ESTRUTURA TRELIÇADA DE COBERTURA, TIPO FINK, COM LIGAÇÕES SOLDADAS, INCLUSOS PERFIS METÁLICOS, CHAPAS METÁLICAS, MÃO DE OBRA E TRANSPORTE COM GUINDASTE - FORNECIMENTO E INSTALAÇÃO. AF_01/2020_PSA</t>
  </si>
  <si>
    <t>ITEM 2</t>
  </si>
  <si>
    <t>CONFORME PROJETO DE ESTRUTURA METÁLICA</t>
  </si>
  <si>
    <t>CONTRAVENTAMENTO COM CANTONEIRAS DE AÇO, ABAS IGUAIS, COM CONEXÕES SOLDADAS, INCLUSOS MÃO DE OBRA, TRANSPORTE E IÇAMENTO UTILIZANDO TALHA MANUAL, PARA EDIFÍCIOS DE ATÉ 2 PAVIMENTOS - FORNECIMENTO E INSTALAÇÃO. AF_01/2020_PA (ADAP. SINAPI (100768))</t>
  </si>
  <si>
    <t>OBS: O ITEM CONTEMPLA AS CANTONEIRAS DO CONTRAVENTAMENTO, ALINHADOR E ESTICADOR</t>
  </si>
  <si>
    <t>11.10</t>
  </si>
  <si>
    <t>MÊS</t>
  </si>
  <si>
    <t>M²/MÊS</t>
  </si>
  <si>
    <t>ANDAIME</t>
  </si>
  <si>
    <t>15.6</t>
  </si>
  <si>
    <t>LIMPEZA MANUAL DE VEGETAÇÃO EM TERRENO COM ENXADA. AF_03/2024</t>
  </si>
  <si>
    <t>CONFORME PROJETO ARQUITETÔNICO, PRANCHA 002</t>
  </si>
  <si>
    <t>CONFORME PROJETO DE ESTRUTURA METÁLICA, PRANCHA 001</t>
  </si>
  <si>
    <t>CONFORME PROJETO ARQUITETÔNICO</t>
  </si>
  <si>
    <t xml:space="preserve"> CONFORME PROJETO DE ÁGUA FRIA E ESGOTO, PRANCHA 001</t>
  </si>
  <si>
    <t>CONFORME PROJETO DE DRENAGEM, PRANCHA 001</t>
  </si>
  <si>
    <t>MEMORIAL DE CÁLCULO</t>
  </si>
  <si>
    <t>NOME: SÃO JOSÉ</t>
  </si>
  <si>
    <t>P1, P2, P9, P12, P13, P14, P16, P19, P20, P22, P27, P28, P29, P30, P31</t>
  </si>
  <si>
    <t>P3, P4, P5, P6, P8, P10, P11, P15, P17, P18, P21, P23, P32, P33-P34</t>
  </si>
  <si>
    <t>FABRICAÇÃO, MONTAGEM E DESMONTAGEM DE FÔRMA PARA BLOCO DE COROAMENTO, EM MADEIRA SERRADA, E=25 MM, 4 UTILIZAÇÕES. AF_01/2024</t>
  </si>
  <si>
    <t>CONCRETO SIMP 35MPA ESTRUT.CIM/AREI/PEDRA PREP MEC L MANUAL</t>
  </si>
  <si>
    <t>4.1.7</t>
  </si>
  <si>
    <t>4.2.6</t>
  </si>
  <si>
    <t>5.1.43</t>
  </si>
  <si>
    <t>5.1.4</t>
  </si>
  <si>
    <t>5.3.1.3</t>
  </si>
  <si>
    <t>VIGA</t>
  </si>
  <si>
    <t>INSTALAÇÕES ELETRICAS (MEMORIAL EM ANEXO)</t>
  </si>
  <si>
    <t>11.11</t>
  </si>
  <si>
    <t>CHAPA DE ACM 3mm - FORNECIMENTO E INSTALAÇÃO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</si>
</sst>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.000"/>
  </numFmts>
  <fonts count="27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rgb="FFFF0000"/>
      <name val="Arial"/>
      <family val="1"/>
    </font>
    <font>
      <b/>
      <sz val="11"/>
      <name val="Arial"/>
      <family val="2"/>
    </font>
    <font>
      <b/>
      <sz val="12"/>
      <name val="Arial"/>
      <family val="1"/>
    </font>
    <font>
      <b/>
      <sz val="16"/>
      <name val="Arial"/>
      <family val="2"/>
    </font>
    <font>
      <sz val="11"/>
      <name val="Arial"/>
      <family val="1"/>
    </font>
    <font>
      <sz val="10"/>
      <name val="Arial"/>
      <family val="2"/>
    </font>
    <font>
      <b/>
      <sz val="10"/>
      <color rgb="FFFF0000"/>
      <name val="Arial"/>
      <family val="2"/>
    </font>
    <font>
      <sz val="10"/>
      <color rgb="FF000000"/>
      <name val="Times New Roman"/>
      <family val="1"/>
    </font>
    <font>
      <b/>
      <sz val="10"/>
      <name val="Arial "/>
    </font>
    <font>
      <sz val="10"/>
      <name val="Arial "/>
    </font>
    <font>
      <b/>
      <sz val="10"/>
      <color rgb="FF000000"/>
      <name val="Arial "/>
    </font>
    <font>
      <sz val="10"/>
      <color rgb="FF000000"/>
      <name val="Arial "/>
    </font>
    <font>
      <sz val="8"/>
      <name val="Arial"/>
      <family val="1"/>
    </font>
    <font>
      <sz val="11"/>
      <color rgb="FF000000"/>
      <name val="Arial"/>
      <family val="2"/>
    </font>
    <font>
      <sz val="11"/>
      <color rgb="FF9C0006"/>
      <name val="Calibri"/>
      <family val="2"/>
      <scheme val="minor"/>
    </font>
    <font>
      <sz val="8"/>
      <color rgb="FF343A40"/>
      <name val="Arial"/>
      <family val="2"/>
    </font>
    <font>
      <b/>
      <sz val="10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theme="2"/>
        <bgColor indexed="64"/>
      </patternFill>
    </fill>
  </fills>
  <borders count="69">
    <border>
      <left/>
      <right/>
      <top/>
      <bottom/>
      <diagonal/>
    </border>
    <border>
      <left style="thin">
        <color rgb="FFCCCCCC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CCCCCC"/>
      </left>
      <right/>
      <top style="dotted">
        <color indexed="64"/>
      </top>
      <bottom style="dotted">
        <color indexed="64"/>
      </bottom>
      <diagonal/>
    </border>
    <border>
      <left style="thin">
        <color rgb="FFCCCCCC"/>
      </left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tted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CCCCCC"/>
      </right>
      <top/>
      <bottom style="thin">
        <color rgb="FFCCCCCC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medium">
        <color indexed="64"/>
      </left>
      <right style="thin">
        <color rgb="FFCCCCCC"/>
      </right>
      <top style="thin">
        <color rgb="FFCCCCCC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CCCCCC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rgb="FFCCCCCC"/>
      </top>
      <bottom style="thin">
        <color rgb="FFCCCCCC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CCCCCC"/>
      </left>
      <right/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rgb="FFCCCCCC"/>
      </left>
      <right/>
      <top style="hair">
        <color indexed="64"/>
      </top>
      <bottom style="hair">
        <color indexed="64"/>
      </bottom>
      <diagonal/>
    </border>
    <border>
      <left style="thin">
        <color rgb="FFCCCCCC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thin">
        <color rgb="FFCCCCCC"/>
      </left>
      <right/>
      <top/>
      <bottom style="dotted">
        <color indexed="64"/>
      </bottom>
      <diagonal/>
    </border>
    <border>
      <left style="dotted">
        <color indexed="64"/>
      </left>
      <right/>
      <top style="hair">
        <color indexed="64"/>
      </top>
      <bottom/>
      <diagonal/>
    </border>
    <border>
      <left style="dotted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dotted">
        <color indexed="64"/>
      </bottom>
      <diagonal/>
    </border>
  </borders>
  <cellStyleXfs count="4">
    <xf numFmtId="0" fontId="0" fillId="0" borderId="0"/>
    <xf numFmtId="43" fontId="14" fillId="0" borderId="0" applyFont="0" applyFill="0" applyBorder="0" applyAlignment="0" applyProtection="0"/>
    <xf numFmtId="0" fontId="17" fillId="0" borderId="0"/>
    <xf numFmtId="0" fontId="24" fillId="8" borderId="0" applyNumberFormat="0" applyBorder="0" applyAlignment="0" applyProtection="0"/>
  </cellStyleXfs>
  <cellXfs count="429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4" fillId="6" borderId="3" xfId="0" applyFont="1" applyFill="1" applyBorder="1" applyAlignment="1">
      <alignment horizontal="left" vertical="top" wrapText="1"/>
    </xf>
    <xf numFmtId="2" fontId="4" fillId="6" borderId="3" xfId="0" applyNumberFormat="1" applyFont="1" applyFill="1" applyBorder="1" applyAlignment="1">
      <alignment horizontal="center" vertical="top" wrapText="1"/>
    </xf>
    <xf numFmtId="2" fontId="8" fillId="6" borderId="3" xfId="0" applyNumberFormat="1" applyFont="1" applyFill="1" applyBorder="1" applyAlignment="1">
      <alignment horizontal="center" vertical="top" wrapText="1"/>
    </xf>
    <xf numFmtId="0" fontId="4" fillId="6" borderId="5" xfId="0" applyFont="1" applyFill="1" applyBorder="1" applyAlignment="1">
      <alignment horizontal="left" vertical="top" wrapText="1"/>
    </xf>
    <xf numFmtId="0" fontId="9" fillId="6" borderId="3" xfId="0" applyFont="1" applyFill="1" applyBorder="1" applyAlignment="1">
      <alignment horizontal="center" vertical="top" wrapText="1"/>
    </xf>
    <xf numFmtId="0" fontId="5" fillId="6" borderId="11" xfId="0" applyFont="1" applyFill="1" applyBorder="1" applyAlignment="1">
      <alignment horizontal="left" vertical="top" wrapText="1"/>
    </xf>
    <xf numFmtId="0" fontId="1" fillId="2" borderId="0" xfId="0" applyFont="1" applyFill="1" applyAlignment="1">
      <alignment horizontal="center" vertical="center" wrapText="1"/>
    </xf>
    <xf numFmtId="0" fontId="6" fillId="4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6" borderId="0" xfId="0" applyFont="1" applyFill="1" applyAlignment="1">
      <alignment horizontal="left" vertical="top" wrapText="1"/>
    </xf>
    <xf numFmtId="0" fontId="4" fillId="6" borderId="0" xfId="0" applyFont="1" applyFill="1" applyAlignment="1">
      <alignment horizontal="center" vertical="top" wrapText="1"/>
    </xf>
    <xf numFmtId="0" fontId="8" fillId="6" borderId="0" xfId="0" applyFont="1" applyFill="1" applyAlignment="1">
      <alignment horizontal="center" vertical="top" wrapText="1"/>
    </xf>
    <xf numFmtId="2" fontId="8" fillId="6" borderId="0" xfId="0" applyNumberFormat="1" applyFont="1" applyFill="1" applyAlignment="1">
      <alignment horizontal="center" vertical="top" wrapText="1"/>
    </xf>
    <xf numFmtId="0" fontId="5" fillId="6" borderId="13" xfId="0" applyFont="1" applyFill="1" applyBorder="1" applyAlignment="1">
      <alignment vertical="center" wrapText="1"/>
    </xf>
    <xf numFmtId="0" fontId="5" fillId="6" borderId="0" xfId="0" applyFont="1" applyFill="1" applyAlignment="1">
      <alignment vertical="center" wrapText="1"/>
    </xf>
    <xf numFmtId="0" fontId="7" fillId="6" borderId="0" xfId="0" applyFont="1" applyFill="1" applyAlignment="1">
      <alignment vertical="center" wrapText="1"/>
    </xf>
    <xf numFmtId="0" fontId="6" fillId="4" borderId="0" xfId="0" applyFont="1" applyFill="1" applyAlignment="1">
      <alignment horizontal="center" vertical="top" wrapText="1"/>
    </xf>
    <xf numFmtId="0" fontId="7" fillId="6" borderId="0" xfId="0" applyFont="1" applyFill="1" applyAlignment="1">
      <alignment vertical="top" wrapText="1"/>
    </xf>
    <xf numFmtId="2" fontId="4" fillId="6" borderId="5" xfId="0" applyNumberFormat="1" applyFont="1" applyFill="1" applyBorder="1" applyAlignment="1">
      <alignment horizontal="center" vertical="top" wrapText="1"/>
    </xf>
    <xf numFmtId="0" fontId="4" fillId="6" borderId="18" xfId="0" applyFont="1" applyFill="1" applyBorder="1" applyAlignment="1">
      <alignment horizontal="left" vertical="top" wrapText="1"/>
    </xf>
    <xf numFmtId="0" fontId="4" fillId="6" borderId="3" xfId="0" applyFont="1" applyFill="1" applyBorder="1" applyAlignment="1">
      <alignment vertical="center" wrapText="1"/>
    </xf>
    <xf numFmtId="2" fontId="9" fillId="6" borderId="3" xfId="0" applyNumberFormat="1" applyFont="1" applyFill="1" applyBorder="1" applyAlignment="1">
      <alignment horizontal="center" vertical="top" wrapText="1"/>
    </xf>
    <xf numFmtId="2" fontId="9" fillId="6" borderId="3" xfId="0" applyNumberFormat="1" applyFont="1" applyFill="1" applyBorder="1" applyAlignment="1">
      <alignment horizontal="left" vertical="top" wrapText="1"/>
    </xf>
    <xf numFmtId="2" fontId="9" fillId="6" borderId="3" xfId="0" applyNumberFormat="1" applyFont="1" applyFill="1" applyBorder="1" applyAlignment="1">
      <alignment horizontal="center" vertical="center" wrapText="1"/>
    </xf>
    <xf numFmtId="0" fontId="7" fillId="6" borderId="3" xfId="0" applyFont="1" applyFill="1" applyBorder="1" applyAlignment="1">
      <alignment horizontal="center" vertical="center" wrapText="1"/>
    </xf>
    <xf numFmtId="2" fontId="9" fillId="6" borderId="5" xfId="0" applyNumberFormat="1" applyFont="1" applyFill="1" applyBorder="1" applyAlignment="1">
      <alignment horizontal="center" vertical="center" wrapText="1"/>
    </xf>
    <xf numFmtId="0" fontId="9" fillId="6" borderId="5" xfId="0" applyFont="1" applyFill="1" applyBorder="1" applyAlignment="1">
      <alignment horizontal="center" vertical="top" wrapText="1"/>
    </xf>
    <xf numFmtId="2" fontId="10" fillId="6" borderId="5" xfId="0" applyNumberFormat="1" applyFont="1" applyFill="1" applyBorder="1" applyAlignment="1">
      <alignment horizontal="center" vertical="top" wrapText="1"/>
    </xf>
    <xf numFmtId="2" fontId="10" fillId="6" borderId="3" xfId="0" applyNumberFormat="1" applyFont="1" applyFill="1" applyBorder="1" applyAlignment="1">
      <alignment horizontal="center" vertical="top" wrapText="1"/>
    </xf>
    <xf numFmtId="0" fontId="10" fillId="6" borderId="3" xfId="0" applyFont="1" applyFill="1" applyBorder="1" applyAlignment="1">
      <alignment horizontal="left" vertical="top" wrapText="1"/>
    </xf>
    <xf numFmtId="2" fontId="10" fillId="6" borderId="3" xfId="0" applyNumberFormat="1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center" vertical="top" wrapText="1"/>
    </xf>
    <xf numFmtId="0" fontId="5" fillId="6" borderId="19" xfId="0" applyFont="1" applyFill="1" applyBorder="1" applyAlignment="1">
      <alignment vertical="top" wrapText="1"/>
    </xf>
    <xf numFmtId="0" fontId="5" fillId="6" borderId="0" xfId="0" applyFont="1" applyFill="1" applyAlignment="1">
      <alignment horizontal="center" vertical="top" wrapText="1"/>
    </xf>
    <xf numFmtId="0" fontId="5" fillId="6" borderId="11" xfId="0" applyFont="1" applyFill="1" applyBorder="1" applyAlignment="1">
      <alignment vertical="center" wrapText="1"/>
    </xf>
    <xf numFmtId="0" fontId="4" fillId="6" borderId="17" xfId="0" applyFont="1" applyFill="1" applyBorder="1" applyAlignment="1">
      <alignment horizontal="left" vertical="top" wrapText="1"/>
    </xf>
    <xf numFmtId="0" fontId="8" fillId="6" borderId="17" xfId="0" applyFont="1" applyFill="1" applyBorder="1" applyAlignment="1">
      <alignment horizontal="center" vertical="top" wrapText="1"/>
    </xf>
    <xf numFmtId="0" fontId="4" fillId="6" borderId="9" xfId="0" applyFont="1" applyFill="1" applyBorder="1" applyAlignment="1">
      <alignment horizontal="left" vertical="top" wrapText="1"/>
    </xf>
    <xf numFmtId="0" fontId="0" fillId="0" borderId="3" xfId="0" applyBorder="1"/>
    <xf numFmtId="2" fontId="5" fillId="6" borderId="5" xfId="0" applyNumberFormat="1" applyFont="1" applyFill="1" applyBorder="1" applyAlignment="1">
      <alignment horizontal="center" vertical="top" wrapText="1"/>
    </xf>
    <xf numFmtId="2" fontId="5" fillId="6" borderId="3" xfId="0" applyNumberFormat="1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center" vertical="top" wrapText="1"/>
    </xf>
    <xf numFmtId="2" fontId="5" fillId="6" borderId="3" xfId="0" applyNumberFormat="1" applyFont="1" applyFill="1" applyBorder="1" applyAlignment="1">
      <alignment horizontal="center" vertical="center" wrapText="1"/>
    </xf>
    <xf numFmtId="2" fontId="5" fillId="6" borderId="17" xfId="0" applyNumberFormat="1" applyFont="1" applyFill="1" applyBorder="1" applyAlignment="1">
      <alignment horizontal="center" vertical="top" wrapText="1"/>
    </xf>
    <xf numFmtId="2" fontId="5" fillId="6" borderId="4" xfId="0" applyNumberFormat="1" applyFont="1" applyFill="1" applyBorder="1" applyAlignment="1">
      <alignment horizontal="center" vertical="center" wrapText="1"/>
    </xf>
    <xf numFmtId="2" fontId="5" fillId="6" borderId="0" xfId="0" applyNumberFormat="1" applyFont="1" applyFill="1" applyAlignment="1">
      <alignment horizontal="center" vertical="top" wrapText="1"/>
    </xf>
    <xf numFmtId="2" fontId="5" fillId="6" borderId="0" xfId="0" applyNumberFormat="1" applyFont="1" applyFill="1" applyAlignment="1">
      <alignment horizontal="center" vertical="center" wrapText="1"/>
    </xf>
    <xf numFmtId="0" fontId="4" fillId="6" borderId="0" xfId="0" applyFont="1" applyFill="1" applyAlignment="1">
      <alignment horizontal="center" vertical="center" wrapText="1"/>
    </xf>
    <xf numFmtId="2" fontId="8" fillId="6" borderId="3" xfId="0" applyNumberFormat="1" applyFont="1" applyFill="1" applyBorder="1" applyAlignment="1">
      <alignment horizontal="center" vertical="center" wrapText="1"/>
    </xf>
    <xf numFmtId="2" fontId="9" fillId="6" borderId="0" xfId="0" applyNumberFormat="1" applyFont="1" applyFill="1" applyAlignment="1">
      <alignment horizontal="center" vertical="top" wrapText="1"/>
    </xf>
    <xf numFmtId="0" fontId="9" fillId="6" borderId="0" xfId="0" applyFont="1" applyFill="1" applyAlignment="1">
      <alignment horizontal="center" vertical="top" wrapText="1"/>
    </xf>
    <xf numFmtId="2" fontId="9" fillId="6" borderId="0" xfId="0" applyNumberFormat="1" applyFont="1" applyFill="1" applyAlignment="1">
      <alignment horizontal="center" vertical="center" wrapText="1"/>
    </xf>
    <xf numFmtId="0" fontId="3" fillId="6" borderId="0" xfId="0" applyFont="1" applyFill="1" applyAlignment="1">
      <alignment vertical="center" wrapText="1"/>
    </xf>
    <xf numFmtId="0" fontId="5" fillId="6" borderId="3" xfId="0" applyFont="1" applyFill="1" applyBorder="1" applyAlignment="1">
      <alignment vertical="center" wrapText="1"/>
    </xf>
    <xf numFmtId="0" fontId="5" fillId="6" borderId="3" xfId="0" applyFont="1" applyFill="1" applyBorder="1" applyAlignment="1">
      <alignment vertical="top" wrapText="1"/>
    </xf>
    <xf numFmtId="0" fontId="7" fillId="6" borderId="3" xfId="0" applyFont="1" applyFill="1" applyBorder="1" applyAlignment="1">
      <alignment horizontal="center" vertical="top" wrapText="1"/>
    </xf>
    <xf numFmtId="2" fontId="7" fillId="6" borderId="3" xfId="0" applyNumberFormat="1" applyFont="1" applyFill="1" applyBorder="1" applyAlignment="1">
      <alignment horizontal="center" vertical="top" wrapText="1"/>
    </xf>
    <xf numFmtId="2" fontId="7" fillId="6" borderId="3" xfId="0" applyNumberFormat="1" applyFont="1" applyFill="1" applyBorder="1" applyAlignment="1">
      <alignment horizontal="center" vertical="center" wrapText="1"/>
    </xf>
    <xf numFmtId="2" fontId="8" fillId="6" borderId="0" xfId="0" applyNumberFormat="1" applyFont="1" applyFill="1" applyAlignment="1">
      <alignment horizontal="center" vertical="center" wrapText="1"/>
    </xf>
    <xf numFmtId="0" fontId="5" fillId="6" borderId="3" xfId="0" applyFont="1" applyFill="1" applyBorder="1" applyAlignment="1">
      <alignment horizontal="left" vertical="top" wrapText="1"/>
    </xf>
    <xf numFmtId="2" fontId="10" fillId="6" borderId="4" xfId="0" applyNumberFormat="1" applyFont="1" applyFill="1" applyBorder="1" applyAlignment="1">
      <alignment horizontal="center" vertical="center" wrapText="1"/>
    </xf>
    <xf numFmtId="2" fontId="10" fillId="6" borderId="0" xfId="0" applyNumberFormat="1" applyFont="1" applyFill="1" applyAlignment="1">
      <alignment vertical="center" wrapText="1"/>
    </xf>
    <xf numFmtId="2" fontId="4" fillId="6" borderId="3" xfId="0" applyNumberFormat="1" applyFont="1" applyFill="1" applyBorder="1" applyAlignment="1">
      <alignment horizontal="center" vertical="center" wrapText="1"/>
    </xf>
    <xf numFmtId="2" fontId="5" fillId="6" borderId="5" xfId="0" applyNumberFormat="1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7" fillId="6" borderId="27" xfId="0" applyFont="1" applyFill="1" applyBorder="1" applyAlignment="1">
      <alignment horizontal="center" vertical="center" wrapText="1"/>
    </xf>
    <xf numFmtId="0" fontId="5" fillId="6" borderId="29" xfId="0" applyFont="1" applyFill="1" applyBorder="1" applyAlignment="1">
      <alignment horizontal="center" vertical="center" wrapText="1"/>
    </xf>
    <xf numFmtId="0" fontId="5" fillId="6" borderId="31" xfId="0" applyFont="1" applyFill="1" applyBorder="1" applyAlignment="1">
      <alignment horizontal="center" vertical="center" wrapText="1"/>
    </xf>
    <xf numFmtId="0" fontId="5" fillId="6" borderId="32" xfId="0" applyFont="1" applyFill="1" applyBorder="1" applyAlignment="1">
      <alignment horizontal="center" vertical="center" wrapText="1"/>
    </xf>
    <xf numFmtId="0" fontId="7" fillId="6" borderId="33" xfId="0" applyFont="1" applyFill="1" applyBorder="1" applyAlignment="1">
      <alignment horizontal="center" vertical="center" wrapText="1"/>
    </xf>
    <xf numFmtId="0" fontId="5" fillId="6" borderId="36" xfId="0" applyFont="1" applyFill="1" applyBorder="1" applyAlignment="1">
      <alignment horizontal="center" vertical="center" wrapText="1"/>
    </xf>
    <xf numFmtId="0" fontId="5" fillId="6" borderId="37" xfId="0" applyFont="1" applyFill="1" applyBorder="1" applyAlignment="1">
      <alignment vertical="center" wrapText="1"/>
    </xf>
    <xf numFmtId="0" fontId="5" fillId="6" borderId="36" xfId="0" applyFont="1" applyFill="1" applyBorder="1" applyAlignment="1">
      <alignment vertical="center" wrapText="1"/>
    </xf>
    <xf numFmtId="0" fontId="5" fillId="6" borderId="38" xfId="0" applyFont="1" applyFill="1" applyBorder="1" applyAlignment="1">
      <alignment vertical="center" wrapText="1"/>
    </xf>
    <xf numFmtId="0" fontId="5" fillId="6" borderId="39" xfId="0" applyFont="1" applyFill="1" applyBorder="1" applyAlignment="1">
      <alignment horizontal="center" vertical="center" wrapText="1"/>
    </xf>
    <xf numFmtId="0" fontId="7" fillId="6" borderId="40" xfId="0" applyFont="1" applyFill="1" applyBorder="1" applyAlignment="1">
      <alignment horizontal="center" vertical="center" wrapText="1"/>
    </xf>
    <xf numFmtId="0" fontId="5" fillId="6" borderId="42" xfId="0" applyFont="1" applyFill="1" applyBorder="1" applyAlignment="1">
      <alignment vertical="top" wrapText="1"/>
    </xf>
    <xf numFmtId="0" fontId="5" fillId="6" borderId="35" xfId="0" applyFont="1" applyFill="1" applyBorder="1" applyAlignment="1">
      <alignment horizontal="center" vertical="center" wrapText="1"/>
    </xf>
    <xf numFmtId="2" fontId="10" fillId="6" borderId="30" xfId="0" applyNumberFormat="1" applyFont="1" applyFill="1" applyBorder="1" applyAlignment="1">
      <alignment vertical="center" wrapText="1"/>
    </xf>
    <xf numFmtId="0" fontId="7" fillId="6" borderId="30" xfId="0" applyFont="1" applyFill="1" applyBorder="1" applyAlignment="1">
      <alignment vertical="top" wrapText="1"/>
    </xf>
    <xf numFmtId="0" fontId="7" fillId="6" borderId="36" xfId="0" applyFont="1" applyFill="1" applyBorder="1" applyAlignment="1">
      <alignment vertical="center" wrapText="1"/>
    </xf>
    <xf numFmtId="0" fontId="7" fillId="6" borderId="30" xfId="0" applyFont="1" applyFill="1" applyBorder="1" applyAlignment="1">
      <alignment vertical="center" wrapText="1"/>
    </xf>
    <xf numFmtId="0" fontId="3" fillId="6" borderId="36" xfId="0" applyFont="1" applyFill="1" applyBorder="1" applyAlignment="1">
      <alignment vertical="center" wrapText="1"/>
    </xf>
    <xf numFmtId="0" fontId="3" fillId="6" borderId="30" xfId="0" applyFont="1" applyFill="1" applyBorder="1" applyAlignment="1">
      <alignment vertical="center" wrapText="1"/>
    </xf>
    <xf numFmtId="0" fontId="8" fillId="6" borderId="14" xfId="0" applyFont="1" applyFill="1" applyBorder="1" applyAlignment="1">
      <alignment horizontal="center" vertical="top" wrapText="1"/>
    </xf>
    <xf numFmtId="2" fontId="9" fillId="6" borderId="9" xfId="0" applyNumberFormat="1" applyFont="1" applyFill="1" applyBorder="1" applyAlignment="1">
      <alignment horizontal="center" vertical="top" wrapText="1"/>
    </xf>
    <xf numFmtId="2" fontId="9" fillId="6" borderId="17" xfId="0" applyNumberFormat="1" applyFont="1" applyFill="1" applyBorder="1" applyAlignment="1">
      <alignment horizontal="center" vertical="top" wrapText="1"/>
    </xf>
    <xf numFmtId="0" fontId="8" fillId="6" borderId="44" xfId="0" applyFont="1" applyFill="1" applyBorder="1" applyAlignment="1">
      <alignment horizontal="center" vertical="center" wrapText="1"/>
    </xf>
    <xf numFmtId="0" fontId="15" fillId="6" borderId="36" xfId="0" applyFont="1" applyFill="1" applyBorder="1" applyAlignment="1">
      <alignment vertical="center" wrapText="1"/>
    </xf>
    <xf numFmtId="0" fontId="15" fillId="6" borderId="0" xfId="0" applyFont="1" applyFill="1" applyAlignment="1">
      <alignment vertical="center" wrapText="1"/>
    </xf>
    <xf numFmtId="0" fontId="15" fillId="6" borderId="30" xfId="0" applyFont="1" applyFill="1" applyBorder="1" applyAlignment="1">
      <alignment vertical="center" wrapText="1"/>
    </xf>
    <xf numFmtId="43" fontId="0" fillId="0" borderId="0" xfId="1" applyFont="1"/>
    <xf numFmtId="43" fontId="8" fillId="6" borderId="3" xfId="1" applyFont="1" applyFill="1" applyBorder="1" applyAlignment="1">
      <alignment horizontal="center" vertical="top" wrapText="1"/>
    </xf>
    <xf numFmtId="43" fontId="4" fillId="6" borderId="3" xfId="1" applyFont="1" applyFill="1" applyBorder="1" applyAlignment="1">
      <alignment horizontal="center" vertical="top" wrapText="1"/>
    </xf>
    <xf numFmtId="0" fontId="4" fillId="6" borderId="0" xfId="0" applyFont="1" applyFill="1" applyAlignment="1">
      <alignment vertical="center" wrapText="1"/>
    </xf>
    <xf numFmtId="2" fontId="0" fillId="0" borderId="0" xfId="0" applyNumberFormat="1"/>
    <xf numFmtId="0" fontId="4" fillId="6" borderId="23" xfId="0" applyFont="1" applyFill="1" applyBorder="1" applyAlignment="1">
      <alignment horizontal="center" vertical="center" wrapText="1"/>
    </xf>
    <xf numFmtId="0" fontId="9" fillId="6" borderId="17" xfId="0" applyFont="1" applyFill="1" applyBorder="1" applyAlignment="1">
      <alignment horizontal="center" vertical="top" wrapText="1"/>
    </xf>
    <xf numFmtId="0" fontId="7" fillId="6" borderId="3" xfId="0" applyFont="1" applyFill="1" applyBorder="1" applyAlignment="1">
      <alignment vertical="center" wrapText="1"/>
    </xf>
    <xf numFmtId="2" fontId="8" fillId="6" borderId="5" xfId="0" applyNumberFormat="1" applyFont="1" applyFill="1" applyBorder="1" applyAlignment="1">
      <alignment horizontal="center" vertical="top" wrapText="1"/>
    </xf>
    <xf numFmtId="2" fontId="4" fillId="6" borderId="17" xfId="0" applyNumberFormat="1" applyFont="1" applyFill="1" applyBorder="1" applyAlignment="1">
      <alignment horizontal="center" vertical="top" wrapText="1"/>
    </xf>
    <xf numFmtId="2" fontId="4" fillId="6" borderId="0" xfId="0" applyNumberFormat="1" applyFont="1" applyFill="1" applyAlignment="1">
      <alignment horizontal="center" vertical="top" wrapText="1"/>
    </xf>
    <xf numFmtId="0" fontId="8" fillId="6" borderId="3" xfId="0" applyFont="1" applyFill="1" applyBorder="1" applyAlignment="1">
      <alignment vertical="center" wrapText="1"/>
    </xf>
    <xf numFmtId="0" fontId="4" fillId="6" borderId="5" xfId="0" applyFont="1" applyFill="1" applyBorder="1" applyAlignment="1">
      <alignment horizontal="center" vertical="top" wrapText="1"/>
    </xf>
    <xf numFmtId="0" fontId="4" fillId="6" borderId="5" xfId="0" applyFont="1" applyFill="1" applyBorder="1" applyAlignment="1">
      <alignment horizontal="center" vertical="center" wrapText="1"/>
    </xf>
    <xf numFmtId="0" fontId="4" fillId="6" borderId="16" xfId="0" applyFont="1" applyFill="1" applyBorder="1" applyAlignment="1">
      <alignment horizontal="center" vertical="center" wrapText="1"/>
    </xf>
    <xf numFmtId="0" fontId="4" fillId="6" borderId="10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top" wrapText="1"/>
    </xf>
    <xf numFmtId="0" fontId="8" fillId="6" borderId="5" xfId="0" applyFont="1" applyFill="1" applyBorder="1" applyAlignment="1">
      <alignment horizontal="center" vertical="top" wrapText="1"/>
    </xf>
    <xf numFmtId="0" fontId="10" fillId="6" borderId="4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top" wrapText="1"/>
    </xf>
    <xf numFmtId="0" fontId="7" fillId="6" borderId="1" xfId="0" applyFont="1" applyFill="1" applyBorder="1" applyAlignment="1">
      <alignment horizontal="left" vertical="top" wrapText="1"/>
    </xf>
    <xf numFmtId="0" fontId="7" fillId="6" borderId="0" xfId="0" applyFont="1" applyFill="1" applyAlignment="1">
      <alignment horizontal="left" vertical="top" wrapText="1"/>
    </xf>
    <xf numFmtId="2" fontId="9" fillId="6" borderId="5" xfId="0" applyNumberFormat="1" applyFont="1" applyFill="1" applyBorder="1" applyAlignment="1">
      <alignment horizontal="center" vertical="top" wrapText="1"/>
    </xf>
    <xf numFmtId="0" fontId="7" fillId="6" borderId="0" xfId="0" applyFont="1" applyFill="1" applyAlignment="1">
      <alignment horizontal="left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8" fillId="6" borderId="16" xfId="0" applyFont="1" applyFill="1" applyBorder="1" applyAlignment="1">
      <alignment horizontal="center" vertical="center" wrapText="1"/>
    </xf>
    <xf numFmtId="0" fontId="8" fillId="6" borderId="10" xfId="0" applyFont="1" applyFill="1" applyBorder="1" applyAlignment="1">
      <alignment horizontal="center" vertical="center" wrapText="1"/>
    </xf>
    <xf numFmtId="0" fontId="8" fillId="6" borderId="3" xfId="0" applyFont="1" applyFill="1" applyBorder="1" applyAlignment="1">
      <alignment horizontal="center" vertical="top" wrapText="1"/>
    </xf>
    <xf numFmtId="0" fontId="8" fillId="6" borderId="3" xfId="0" applyFont="1" applyFill="1" applyBorder="1" applyAlignment="1">
      <alignment horizontal="center" vertical="center" wrapText="1"/>
    </xf>
    <xf numFmtId="0" fontId="7" fillId="6" borderId="0" xfId="0" applyFont="1" applyFill="1" applyAlignment="1">
      <alignment horizontal="center" vertical="top" wrapText="1"/>
    </xf>
    <xf numFmtId="0" fontId="8" fillId="6" borderId="0" xfId="0" applyFont="1" applyFill="1" applyAlignment="1">
      <alignment horizontal="center" vertical="center" wrapText="1"/>
    </xf>
    <xf numFmtId="0" fontId="8" fillId="6" borderId="22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5" fillId="6" borderId="0" xfId="0" applyFont="1" applyFill="1" applyAlignment="1">
      <alignment horizontal="left" vertical="top" wrapText="1"/>
    </xf>
    <xf numFmtId="0" fontId="10" fillId="6" borderId="10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vertical="top" wrapText="1"/>
    </xf>
    <xf numFmtId="0" fontId="5" fillId="6" borderId="0" xfId="0" applyFont="1" applyFill="1" applyAlignment="1">
      <alignment vertical="top" wrapText="1"/>
    </xf>
    <xf numFmtId="0" fontId="5" fillId="6" borderId="30" xfId="0" applyFont="1" applyFill="1" applyBorder="1" applyAlignment="1">
      <alignment vertical="top" wrapText="1"/>
    </xf>
    <xf numFmtId="0" fontId="5" fillId="6" borderId="0" xfId="0" applyFont="1" applyFill="1" applyAlignment="1">
      <alignment horizontal="center" vertical="center" wrapText="1"/>
    </xf>
    <xf numFmtId="0" fontId="7" fillId="6" borderId="36" xfId="0" applyFont="1" applyFill="1" applyBorder="1" applyAlignment="1">
      <alignment horizontal="center" vertical="center" wrapText="1"/>
    </xf>
    <xf numFmtId="2" fontId="5" fillId="6" borderId="3" xfId="0" applyNumberFormat="1" applyFont="1" applyFill="1" applyBorder="1" applyAlignment="1">
      <alignment vertical="top" wrapText="1"/>
    </xf>
    <xf numFmtId="0" fontId="8" fillId="6" borderId="9" xfId="0" applyFont="1" applyFill="1" applyBorder="1" applyAlignment="1">
      <alignment horizontal="center" vertical="top" wrapText="1"/>
    </xf>
    <xf numFmtId="0" fontId="4" fillId="6" borderId="15" xfId="0" applyFont="1" applyFill="1" applyBorder="1" applyAlignment="1">
      <alignment horizontal="center" vertical="center" wrapText="1"/>
    </xf>
    <xf numFmtId="0" fontId="4" fillId="6" borderId="12" xfId="0" applyFont="1" applyFill="1" applyBorder="1" applyAlignment="1">
      <alignment horizontal="center" vertical="center" wrapText="1"/>
    </xf>
    <xf numFmtId="0" fontId="4" fillId="6" borderId="18" xfId="0" applyFont="1" applyFill="1" applyBorder="1" applyAlignment="1">
      <alignment horizontal="center" vertical="center" wrapText="1"/>
    </xf>
    <xf numFmtId="2" fontId="7" fillId="6" borderId="0" xfId="0" applyNumberFormat="1" applyFont="1" applyFill="1" applyAlignment="1">
      <alignment horizontal="center" vertical="top" wrapText="1"/>
    </xf>
    <xf numFmtId="0" fontId="7" fillId="6" borderId="2" xfId="0" applyFont="1" applyFill="1" applyBorder="1" applyAlignment="1">
      <alignment horizontal="center" vertical="center" wrapText="1"/>
    </xf>
    <xf numFmtId="0" fontId="18" fillId="0" borderId="27" xfId="0" applyFont="1" applyBorder="1" applyAlignment="1">
      <alignment horizontal="center" vertical="center" wrapText="1"/>
    </xf>
    <xf numFmtId="0" fontId="19" fillId="0" borderId="36" xfId="0" applyFont="1" applyBorder="1" applyAlignment="1">
      <alignment horizontal="center" vertical="center" wrapText="1"/>
    </xf>
    <xf numFmtId="0" fontId="19" fillId="0" borderId="0" xfId="0" applyFont="1" applyAlignment="1">
      <alignment horizontal="left" vertical="top" wrapText="1"/>
    </xf>
    <xf numFmtId="0" fontId="19" fillId="0" borderId="30" xfId="0" applyFont="1" applyBorder="1" applyAlignment="1">
      <alignment horizontal="left" vertical="top" wrapText="1"/>
    </xf>
    <xf numFmtId="0" fontId="20" fillId="0" borderId="3" xfId="0" applyFont="1" applyBorder="1" applyAlignment="1">
      <alignment horizontal="center" vertical="top" wrapText="1"/>
    </xf>
    <xf numFmtId="9" fontId="21" fillId="0" borderId="3" xfId="0" applyNumberFormat="1" applyFont="1" applyBorder="1" applyAlignment="1">
      <alignment horizontal="center" vertical="top" wrapText="1"/>
    </xf>
    <xf numFmtId="0" fontId="21" fillId="0" borderId="3" xfId="0" applyFont="1" applyBorder="1" applyAlignment="1">
      <alignment horizontal="left" vertical="top" wrapText="1"/>
    </xf>
    <xf numFmtId="2" fontId="21" fillId="0" borderId="3" xfId="0" applyNumberFormat="1" applyFont="1" applyBorder="1" applyAlignment="1">
      <alignment horizontal="center" vertical="top" wrapText="1"/>
    </xf>
    <xf numFmtId="0" fontId="21" fillId="0" borderId="3" xfId="0" applyFont="1" applyBorder="1" applyAlignment="1">
      <alignment horizontal="center" vertical="top" wrapText="1"/>
    </xf>
    <xf numFmtId="2" fontId="20" fillId="0" borderId="3" xfId="0" applyNumberFormat="1" applyFont="1" applyBorder="1" applyAlignment="1">
      <alignment horizontal="center" vertical="top" wrapText="1"/>
    </xf>
    <xf numFmtId="0" fontId="21" fillId="0" borderId="0" xfId="0" applyFont="1" applyAlignment="1">
      <alignment horizontal="left" vertical="top" wrapText="1"/>
    </xf>
    <xf numFmtId="0" fontId="21" fillId="0" borderId="0" xfId="0" applyFont="1" applyAlignment="1">
      <alignment horizontal="center" vertical="top" wrapText="1"/>
    </xf>
    <xf numFmtId="0" fontId="20" fillId="0" borderId="0" xfId="0" applyFont="1" applyAlignment="1">
      <alignment horizontal="center" vertical="top" wrapText="1"/>
    </xf>
    <xf numFmtId="2" fontId="20" fillId="0" borderId="0" xfId="0" applyNumberFormat="1" applyFont="1" applyAlignment="1">
      <alignment horizontal="center" vertical="top" wrapText="1"/>
    </xf>
    <xf numFmtId="0" fontId="19" fillId="6" borderId="36" xfId="0" applyFont="1" applyFill="1" applyBorder="1" applyAlignment="1">
      <alignment horizontal="center" vertical="center" wrapText="1"/>
    </xf>
    <xf numFmtId="0" fontId="7" fillId="7" borderId="27" xfId="0" applyFont="1" applyFill="1" applyBorder="1" applyAlignment="1">
      <alignment horizontal="center" vertical="center" wrapText="1"/>
    </xf>
    <xf numFmtId="0" fontId="8" fillId="6" borderId="44" xfId="0" applyFont="1" applyFill="1" applyBorder="1" applyAlignment="1">
      <alignment horizontal="center" vertical="top" wrapText="1"/>
    </xf>
    <xf numFmtId="0" fontId="9" fillId="6" borderId="44" xfId="0" applyFont="1" applyFill="1" applyBorder="1" applyAlignment="1">
      <alignment horizontal="center" vertical="top" wrapText="1"/>
    </xf>
    <xf numFmtId="2" fontId="9" fillId="6" borderId="44" xfId="0" applyNumberFormat="1" applyFont="1" applyFill="1" applyBorder="1" applyAlignment="1">
      <alignment horizontal="center" vertical="center" wrapText="1"/>
    </xf>
    <xf numFmtId="2" fontId="9" fillId="6" borderId="44" xfId="0" applyNumberFormat="1" applyFont="1" applyFill="1" applyBorder="1" applyAlignment="1">
      <alignment horizontal="center" vertical="top" wrapText="1"/>
    </xf>
    <xf numFmtId="164" fontId="9" fillId="6" borderId="44" xfId="0" applyNumberFormat="1" applyFont="1" applyFill="1" applyBorder="1" applyAlignment="1">
      <alignment horizontal="center" vertical="center" wrapText="1"/>
    </xf>
    <xf numFmtId="0" fontId="5" fillId="6" borderId="44" xfId="0" applyFont="1" applyFill="1" applyBorder="1" applyAlignment="1">
      <alignment vertical="center" wrapText="1"/>
    </xf>
    <xf numFmtId="0" fontId="4" fillId="6" borderId="44" xfId="0" applyFont="1" applyFill="1" applyBorder="1" applyAlignment="1">
      <alignment horizontal="left" vertical="top" wrapText="1"/>
    </xf>
    <xf numFmtId="2" fontId="8" fillId="6" borderId="44" xfId="0" applyNumberFormat="1" applyFont="1" applyFill="1" applyBorder="1" applyAlignment="1">
      <alignment horizontal="center" vertical="top" wrapText="1"/>
    </xf>
    <xf numFmtId="164" fontId="9" fillId="6" borderId="44" xfId="0" applyNumberFormat="1" applyFont="1" applyFill="1" applyBorder="1" applyAlignment="1">
      <alignment horizontal="center" vertical="top" wrapText="1"/>
    </xf>
    <xf numFmtId="0" fontId="8" fillId="6" borderId="44" xfId="0" applyFont="1" applyFill="1" applyBorder="1" applyAlignment="1">
      <alignment vertical="center" wrapText="1"/>
    </xf>
    <xf numFmtId="0" fontId="9" fillId="6" borderId="18" xfId="0" applyFont="1" applyFill="1" applyBorder="1" applyAlignment="1">
      <alignment horizontal="center" vertical="top" wrapText="1"/>
    </xf>
    <xf numFmtId="0" fontId="8" fillId="6" borderId="10" xfId="0" applyFont="1" applyFill="1" applyBorder="1" applyAlignment="1">
      <alignment horizontal="center" vertical="top" wrapText="1"/>
    </xf>
    <xf numFmtId="0" fontId="4" fillId="6" borderId="10" xfId="0" applyFont="1" applyFill="1" applyBorder="1" applyAlignment="1">
      <alignment horizontal="left" vertical="top" wrapText="1"/>
    </xf>
    <xf numFmtId="0" fontId="7" fillId="6" borderId="57" xfId="0" applyFont="1" applyFill="1" applyBorder="1" applyAlignment="1">
      <alignment vertical="top" wrapText="1"/>
    </xf>
    <xf numFmtId="2" fontId="4" fillId="6" borderId="3" xfId="0" quotePrefix="1" applyNumberFormat="1" applyFont="1" applyFill="1" applyBorder="1" applyAlignment="1">
      <alignment horizontal="center" vertical="top" wrapText="1"/>
    </xf>
    <xf numFmtId="2" fontId="10" fillId="6" borderId="10" xfId="0" applyNumberFormat="1" applyFont="1" applyFill="1" applyBorder="1" applyAlignment="1">
      <alignment horizontal="center" vertical="top" wrapText="1"/>
    </xf>
    <xf numFmtId="2" fontId="10" fillId="6" borderId="18" xfId="0" applyNumberFormat="1" applyFont="1" applyFill="1" applyBorder="1" applyAlignment="1">
      <alignment horizontal="center" vertical="top" wrapText="1"/>
    </xf>
    <xf numFmtId="0" fontId="10" fillId="6" borderId="18" xfId="0" applyFont="1" applyFill="1" applyBorder="1" applyAlignment="1">
      <alignment horizontal="left" vertical="top" wrapText="1"/>
    </xf>
    <xf numFmtId="2" fontId="10" fillId="6" borderId="18" xfId="0" applyNumberFormat="1" applyFont="1" applyFill="1" applyBorder="1" applyAlignment="1">
      <alignment horizontal="center" vertical="center" wrapText="1"/>
    </xf>
    <xf numFmtId="0" fontId="8" fillId="6" borderId="15" xfId="0" applyFont="1" applyFill="1" applyBorder="1" applyAlignment="1">
      <alignment horizontal="center" vertical="center" wrapText="1"/>
    </xf>
    <xf numFmtId="0" fontId="8" fillId="6" borderId="12" xfId="0" applyFont="1" applyFill="1" applyBorder="1" applyAlignment="1">
      <alignment horizontal="center" vertical="center" wrapText="1"/>
    </xf>
    <xf numFmtId="0" fontId="8" fillId="6" borderId="53" xfId="0" applyFont="1" applyFill="1" applyBorder="1" applyAlignment="1">
      <alignment horizontal="center" vertical="top" wrapText="1"/>
    </xf>
    <xf numFmtId="0" fontId="8" fillId="6" borderId="54" xfId="0" applyFont="1" applyFill="1" applyBorder="1" applyAlignment="1">
      <alignment horizontal="center" vertical="top" wrapText="1"/>
    </xf>
    <xf numFmtId="2" fontId="4" fillId="0" borderId="3" xfId="0" applyNumberFormat="1" applyFont="1" applyBorder="1" applyAlignment="1">
      <alignment horizontal="center" vertical="top" wrapText="1"/>
    </xf>
    <xf numFmtId="0" fontId="4" fillId="6" borderId="4" xfId="0" applyFont="1" applyFill="1" applyBorder="1" applyAlignment="1">
      <alignment vertical="center" wrapText="1"/>
    </xf>
    <xf numFmtId="0" fontId="4" fillId="6" borderId="5" xfId="0" applyFont="1" applyFill="1" applyBorder="1" applyAlignment="1">
      <alignment vertical="center" wrapText="1"/>
    </xf>
    <xf numFmtId="0" fontId="8" fillId="6" borderId="14" xfId="0" applyFont="1" applyFill="1" applyBorder="1" applyAlignment="1">
      <alignment vertical="center" wrapText="1"/>
    </xf>
    <xf numFmtId="0" fontId="8" fillId="6" borderId="19" xfId="0" applyFont="1" applyFill="1" applyBorder="1" applyAlignment="1">
      <alignment vertical="center" wrapText="1"/>
    </xf>
    <xf numFmtId="0" fontId="8" fillId="6" borderId="9" xfId="0" applyFont="1" applyFill="1" applyBorder="1" applyAlignment="1">
      <alignment vertical="center" wrapText="1"/>
    </xf>
    <xf numFmtId="0" fontId="8" fillId="6" borderId="15" xfId="0" applyFont="1" applyFill="1" applyBorder="1" applyAlignment="1">
      <alignment vertical="center" wrapText="1"/>
    </xf>
    <xf numFmtId="0" fontId="8" fillId="6" borderId="0" xfId="0" applyFont="1" applyFill="1" applyAlignment="1">
      <alignment vertical="center" wrapText="1"/>
    </xf>
    <xf numFmtId="0" fontId="8" fillId="6" borderId="12" xfId="0" applyFont="1" applyFill="1" applyBorder="1" applyAlignment="1">
      <alignment vertical="center" wrapText="1"/>
    </xf>
    <xf numFmtId="0" fontId="8" fillId="6" borderId="16" xfId="0" applyFont="1" applyFill="1" applyBorder="1" applyAlignment="1">
      <alignment vertical="center" wrapText="1"/>
    </xf>
    <xf numFmtId="0" fontId="8" fillId="6" borderId="22" xfId="0" applyFont="1" applyFill="1" applyBorder="1" applyAlignment="1">
      <alignment vertical="center" wrapText="1"/>
    </xf>
    <xf numFmtId="0" fontId="8" fillId="6" borderId="10" xfId="0" applyFont="1" applyFill="1" applyBorder="1" applyAlignment="1">
      <alignment vertical="center" wrapText="1"/>
    </xf>
    <xf numFmtId="2" fontId="4" fillId="6" borderId="0" xfId="0" applyNumberFormat="1" applyFont="1" applyFill="1" applyAlignment="1">
      <alignment horizontal="left" vertical="top" wrapText="1"/>
    </xf>
    <xf numFmtId="2" fontId="15" fillId="6" borderId="3" xfId="0" applyNumberFormat="1" applyFont="1" applyFill="1" applyBorder="1" applyAlignment="1">
      <alignment horizontal="center" vertical="center" wrapText="1"/>
    </xf>
    <xf numFmtId="0" fontId="4" fillId="6" borderId="44" xfId="0" applyFont="1" applyFill="1" applyBorder="1" applyAlignment="1">
      <alignment horizontal="center" vertical="top" wrapText="1"/>
    </xf>
    <xf numFmtId="0" fontId="0" fillId="0" borderId="36" xfId="0" applyBorder="1" applyAlignment="1">
      <alignment horizontal="center" vertical="center"/>
    </xf>
    <xf numFmtId="0" fontId="0" fillId="0" borderId="30" xfId="0" applyBorder="1"/>
    <xf numFmtId="0" fontId="0" fillId="0" borderId="63" xfId="0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11" fillId="0" borderId="63" xfId="0" applyFont="1" applyBorder="1"/>
    <xf numFmtId="2" fontId="4" fillId="6" borderId="3" xfId="0" applyNumberFormat="1" applyFont="1" applyFill="1" applyBorder="1" applyAlignment="1">
      <alignment horizontal="left" vertical="top" wrapText="1"/>
    </xf>
    <xf numFmtId="0" fontId="11" fillId="0" borderId="30" xfId="0" applyFont="1" applyBorder="1"/>
    <xf numFmtId="0" fontId="25" fillId="0" borderId="0" xfId="0" applyFont="1"/>
    <xf numFmtId="0" fontId="0" fillId="6" borderId="0" xfId="0" applyFill="1"/>
    <xf numFmtId="0" fontId="18" fillId="0" borderId="4" xfId="0" applyFont="1" applyBorder="1" applyAlignment="1">
      <alignment horizontal="center" vertical="top" wrapText="1"/>
    </xf>
    <xf numFmtId="0" fontId="18" fillId="0" borderId="17" xfId="0" applyFont="1" applyBorder="1" applyAlignment="1">
      <alignment horizontal="center" vertical="top" wrapText="1"/>
    </xf>
    <xf numFmtId="0" fontId="18" fillId="0" borderId="14" xfId="0" applyFont="1" applyBorder="1" applyAlignment="1">
      <alignment horizontal="center" vertical="top" wrapText="1"/>
    </xf>
    <xf numFmtId="0" fontId="0" fillId="0" borderId="44" xfId="0" applyBorder="1"/>
    <xf numFmtId="0" fontId="19" fillId="0" borderId="4" xfId="0" applyFont="1" applyBorder="1" applyAlignment="1">
      <alignment horizontal="center" vertical="top" wrapText="1"/>
    </xf>
    <xf numFmtId="0" fontId="19" fillId="0" borderId="0" xfId="0" applyFont="1" applyAlignment="1">
      <alignment horizontal="center" vertical="top" wrapText="1"/>
    </xf>
    <xf numFmtId="0" fontId="18" fillId="0" borderId="0" xfId="0" applyFont="1" applyAlignment="1">
      <alignment horizontal="center" vertical="top" wrapText="1"/>
    </xf>
    <xf numFmtId="0" fontId="9" fillId="6" borderId="4" xfId="0" applyFont="1" applyFill="1" applyBorder="1" applyAlignment="1">
      <alignment horizontal="center" vertical="top" wrapText="1"/>
    </xf>
    <xf numFmtId="0" fontId="8" fillId="6" borderId="45" xfId="0" applyFont="1" applyFill="1" applyBorder="1" applyAlignment="1">
      <alignment horizontal="center" vertical="top" wrapText="1"/>
    </xf>
    <xf numFmtId="2" fontId="4" fillId="6" borderId="44" xfId="0" applyNumberFormat="1" applyFont="1" applyFill="1" applyBorder="1" applyAlignment="1">
      <alignment horizontal="left" vertical="top" wrapText="1"/>
    </xf>
    <xf numFmtId="2" fontId="8" fillId="6" borderId="18" xfId="0" applyNumberFormat="1" applyFont="1" applyFill="1" applyBorder="1" applyAlignment="1">
      <alignment horizontal="center" vertical="top" wrapText="1"/>
    </xf>
    <xf numFmtId="0" fontId="4" fillId="0" borderId="44" xfId="0" applyFont="1" applyBorder="1" applyAlignment="1">
      <alignment horizontal="center" vertical="center" wrapText="1"/>
    </xf>
    <xf numFmtId="0" fontId="11" fillId="0" borderId="36" xfId="0" applyFont="1" applyBorder="1"/>
    <xf numFmtId="0" fontId="11" fillId="0" borderId="0" xfId="0" applyFont="1"/>
    <xf numFmtId="0" fontId="9" fillId="6" borderId="44" xfId="0" applyFont="1" applyFill="1" applyBorder="1" applyAlignment="1">
      <alignment horizontal="center" vertical="center" wrapText="1"/>
    </xf>
    <xf numFmtId="2" fontId="19" fillId="0" borderId="0" xfId="0" applyNumberFormat="1" applyFont="1" applyAlignment="1">
      <alignment horizontal="center" vertical="top" wrapText="1"/>
    </xf>
    <xf numFmtId="43" fontId="9" fillId="6" borderId="3" xfId="1" applyFont="1" applyFill="1" applyBorder="1" applyAlignment="1">
      <alignment horizontal="center" vertical="top" wrapText="1"/>
    </xf>
    <xf numFmtId="0" fontId="7" fillId="6" borderId="0" xfId="0" applyFont="1" applyFill="1" applyAlignment="1">
      <alignment horizontal="center" vertical="center" wrapText="1"/>
    </xf>
    <xf numFmtId="0" fontId="9" fillId="6" borderId="0" xfId="0" applyFont="1" applyFill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43" fontId="4" fillId="6" borderId="18" xfId="1" applyFont="1" applyFill="1" applyBorder="1" applyAlignment="1">
      <alignment horizontal="center" vertical="center" wrapText="1"/>
    </xf>
    <xf numFmtId="2" fontId="4" fillId="6" borderId="18" xfId="0" applyNumberFormat="1" applyFont="1" applyFill="1" applyBorder="1" applyAlignment="1">
      <alignment horizontal="center" vertical="center" wrapText="1"/>
    </xf>
    <xf numFmtId="43" fontId="4" fillId="6" borderId="18" xfId="1" applyFont="1" applyFill="1" applyBorder="1" applyAlignment="1">
      <alignment vertical="center" wrapText="1"/>
    </xf>
    <xf numFmtId="2" fontId="4" fillId="6" borderId="44" xfId="0" applyNumberFormat="1" applyFont="1" applyFill="1" applyBorder="1" applyAlignment="1">
      <alignment horizontal="center" vertical="center" wrapText="1"/>
    </xf>
    <xf numFmtId="2" fontId="4" fillId="6" borderId="44" xfId="0" applyNumberFormat="1" applyFont="1" applyFill="1" applyBorder="1" applyAlignment="1">
      <alignment horizontal="center" vertical="top" wrapText="1"/>
    </xf>
    <xf numFmtId="43" fontId="8" fillId="6" borderId="0" xfId="1" applyFont="1" applyFill="1" applyBorder="1" applyAlignment="1">
      <alignment horizontal="center" vertical="top" wrapText="1"/>
    </xf>
    <xf numFmtId="2" fontId="7" fillId="6" borderId="0" xfId="0" applyNumberFormat="1" applyFont="1" applyFill="1" applyAlignment="1">
      <alignment horizontal="center" vertical="center" wrapText="1"/>
    </xf>
    <xf numFmtId="2" fontId="5" fillId="6" borderId="9" xfId="0" applyNumberFormat="1" applyFont="1" applyFill="1" applyBorder="1" applyAlignment="1">
      <alignment horizontal="center" vertical="top" wrapText="1"/>
    </xf>
    <xf numFmtId="2" fontId="8" fillId="6" borderId="17" xfId="0" applyNumberFormat="1" applyFont="1" applyFill="1" applyBorder="1" applyAlignment="1">
      <alignment horizontal="center" vertical="top" wrapText="1"/>
    </xf>
    <xf numFmtId="2" fontId="5" fillId="6" borderId="44" xfId="0" applyNumberFormat="1" applyFont="1" applyFill="1" applyBorder="1" applyAlignment="1">
      <alignment horizontal="center" vertical="top" wrapText="1"/>
    </xf>
    <xf numFmtId="2" fontId="7" fillId="6" borderId="0" xfId="0" applyNumberFormat="1" applyFont="1" applyFill="1" applyAlignment="1">
      <alignment horizontal="left" vertical="top" wrapText="1"/>
    </xf>
    <xf numFmtId="0" fontId="7" fillId="9" borderId="27" xfId="0" applyFont="1" applyFill="1" applyBorder="1" applyAlignment="1">
      <alignment horizontal="center" vertical="center" wrapText="1"/>
    </xf>
    <xf numFmtId="0" fontId="4" fillId="6" borderId="19" xfId="0" applyFont="1" applyFill="1" applyBorder="1" applyAlignment="1">
      <alignment horizontal="center" vertical="top" wrapText="1"/>
    </xf>
    <xf numFmtId="0" fontId="4" fillId="6" borderId="9" xfId="0" applyFont="1" applyFill="1" applyBorder="1" applyAlignment="1">
      <alignment horizontal="center" vertical="top" wrapText="1"/>
    </xf>
    <xf numFmtId="0" fontId="8" fillId="6" borderId="8" xfId="0" applyFont="1" applyFill="1" applyBorder="1" applyAlignment="1">
      <alignment horizontal="left" vertical="top" wrapText="1"/>
    </xf>
    <xf numFmtId="0" fontId="8" fillId="6" borderId="19" xfId="0" applyFont="1" applyFill="1" applyBorder="1" applyAlignment="1">
      <alignment horizontal="left" vertical="top" wrapText="1"/>
    </xf>
    <xf numFmtId="0" fontId="7" fillId="9" borderId="2" xfId="0" applyFont="1" applyFill="1" applyBorder="1" applyAlignment="1">
      <alignment vertical="top" wrapText="1"/>
    </xf>
    <xf numFmtId="0" fontId="7" fillId="9" borderId="28" xfId="0" applyFont="1" applyFill="1" applyBorder="1" applyAlignment="1">
      <alignment vertical="top" wrapText="1"/>
    </xf>
    <xf numFmtId="0" fontId="9" fillId="6" borderId="44" xfId="0" applyFont="1" applyFill="1" applyBorder="1" applyAlignment="1">
      <alignment horizontal="center" vertical="center" wrapText="1"/>
    </xf>
    <xf numFmtId="0" fontId="4" fillId="6" borderId="14" xfId="0" applyFont="1" applyFill="1" applyBorder="1" applyAlignment="1">
      <alignment horizontal="center" vertical="top" wrapText="1"/>
    </xf>
    <xf numFmtId="0" fontId="4" fillId="6" borderId="9" xfId="0" applyFont="1" applyFill="1" applyBorder="1" applyAlignment="1">
      <alignment horizontal="center" vertical="top" wrapText="1"/>
    </xf>
    <xf numFmtId="0" fontId="7" fillId="6" borderId="0" xfId="0" applyFont="1" applyFill="1" applyAlignment="1">
      <alignment horizontal="left" vertical="center" wrapText="1"/>
    </xf>
    <xf numFmtId="0" fontId="7" fillId="6" borderId="1" xfId="0" applyFont="1" applyFill="1" applyBorder="1" applyAlignment="1">
      <alignment horizontal="left" vertical="top" wrapText="1"/>
    </xf>
    <xf numFmtId="0" fontId="7" fillId="6" borderId="0" xfId="0" applyFont="1" applyFill="1" applyAlignment="1">
      <alignment horizontal="left" vertical="top" wrapText="1"/>
    </xf>
    <xf numFmtId="0" fontId="7" fillId="6" borderId="2" xfId="0" applyFont="1" applyFill="1" applyBorder="1" applyAlignment="1">
      <alignment vertical="top" wrapText="1"/>
    </xf>
    <xf numFmtId="0" fontId="7" fillId="6" borderId="28" xfId="0" applyFont="1" applyFill="1" applyBorder="1" applyAlignment="1">
      <alignment vertical="top" wrapText="1"/>
    </xf>
    <xf numFmtId="0" fontId="4" fillId="6" borderId="4" xfId="0" applyFont="1" applyFill="1" applyBorder="1" applyAlignment="1">
      <alignment horizontal="center" vertical="top" wrapText="1"/>
    </xf>
    <xf numFmtId="0" fontId="4" fillId="6" borderId="5" xfId="0" applyFont="1" applyFill="1" applyBorder="1" applyAlignment="1">
      <alignment horizontal="center" vertical="top" wrapText="1"/>
    </xf>
    <xf numFmtId="0" fontId="4" fillId="6" borderId="4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4" fillId="6" borderId="14" xfId="0" applyFont="1" applyFill="1" applyBorder="1" applyAlignment="1">
      <alignment horizontal="center" vertical="center" wrapText="1"/>
    </xf>
    <xf numFmtId="0" fontId="4" fillId="6" borderId="19" xfId="0" applyFont="1" applyFill="1" applyBorder="1" applyAlignment="1">
      <alignment horizontal="center" vertical="center" wrapText="1"/>
    </xf>
    <xf numFmtId="0" fontId="4" fillId="6" borderId="9" xfId="0" applyFont="1" applyFill="1" applyBorder="1" applyAlignment="1">
      <alignment horizontal="center" vertical="center" wrapText="1"/>
    </xf>
    <xf numFmtId="0" fontId="18" fillId="0" borderId="21" xfId="3" applyFont="1" applyFill="1" applyBorder="1" applyAlignment="1">
      <alignment horizontal="left" vertical="top" wrapText="1"/>
    </xf>
    <xf numFmtId="0" fontId="18" fillId="0" borderId="20" xfId="3" applyFont="1" applyFill="1" applyBorder="1" applyAlignment="1">
      <alignment horizontal="left" vertical="top" wrapText="1"/>
    </xf>
    <xf numFmtId="0" fontId="18" fillId="0" borderId="43" xfId="3" applyFont="1" applyFill="1" applyBorder="1" applyAlignment="1">
      <alignment horizontal="left" vertical="top" wrapText="1"/>
    </xf>
    <xf numFmtId="0" fontId="4" fillId="6" borderId="44" xfId="0" applyFont="1" applyFill="1" applyBorder="1" applyAlignment="1">
      <alignment horizontal="center" vertical="top" wrapText="1"/>
    </xf>
    <xf numFmtId="0" fontId="5" fillId="6" borderId="4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15" fillId="6" borderId="7" xfId="0" applyFont="1" applyFill="1" applyBorder="1" applyAlignment="1">
      <alignment horizontal="center" vertical="center" wrapText="1"/>
    </xf>
    <xf numFmtId="0" fontId="15" fillId="6" borderId="5" xfId="0" applyFont="1" applyFill="1" applyBorder="1" applyAlignment="1">
      <alignment horizontal="center" vertical="center" wrapText="1"/>
    </xf>
    <xf numFmtId="0" fontId="8" fillId="6" borderId="44" xfId="0" applyFont="1" applyFill="1" applyBorder="1" applyAlignment="1">
      <alignment horizontal="center" vertical="top" wrapText="1"/>
    </xf>
    <xf numFmtId="0" fontId="8" fillId="6" borderId="44" xfId="0" applyFont="1" applyFill="1" applyBorder="1" applyAlignment="1">
      <alignment horizontal="center" vertical="center" wrapText="1"/>
    </xf>
    <xf numFmtId="0" fontId="4" fillId="6" borderId="0" xfId="0" applyFont="1" applyFill="1" applyAlignment="1">
      <alignment horizontal="center" vertical="top" wrapText="1"/>
    </xf>
    <xf numFmtId="0" fontId="8" fillId="6" borderId="49" xfId="0" applyFont="1" applyFill="1" applyBorder="1" applyAlignment="1">
      <alignment horizontal="center" vertical="top" wrapText="1"/>
    </xf>
    <xf numFmtId="0" fontId="8" fillId="6" borderId="50" xfId="0" applyFont="1" applyFill="1" applyBorder="1" applyAlignment="1">
      <alignment horizontal="center" vertical="top" wrapText="1"/>
    </xf>
    <xf numFmtId="0" fontId="8" fillId="6" borderId="51" xfId="0" applyFont="1" applyFill="1" applyBorder="1" applyAlignment="1">
      <alignment horizontal="center" vertical="top" wrapText="1"/>
    </xf>
    <xf numFmtId="0" fontId="8" fillId="6" borderId="52" xfId="0" applyFont="1" applyFill="1" applyBorder="1" applyAlignment="1">
      <alignment horizontal="center" vertical="top" wrapText="1"/>
    </xf>
    <xf numFmtId="0" fontId="8" fillId="6" borderId="53" xfId="0" applyFont="1" applyFill="1" applyBorder="1" applyAlignment="1">
      <alignment horizontal="center" vertical="top" wrapText="1"/>
    </xf>
    <xf numFmtId="0" fontId="8" fillId="6" borderId="54" xfId="0" applyFont="1" applyFill="1" applyBorder="1" applyAlignment="1">
      <alignment horizontal="center" vertical="top" wrapText="1"/>
    </xf>
    <xf numFmtId="0" fontId="4" fillId="6" borderId="8" xfId="0" applyFont="1" applyFill="1" applyBorder="1" applyAlignment="1">
      <alignment horizontal="center" vertical="top" wrapText="1"/>
    </xf>
    <xf numFmtId="0" fontId="7" fillId="6" borderId="2" xfId="0" applyFont="1" applyFill="1" applyBorder="1" applyAlignment="1">
      <alignment horizontal="left" vertical="top" wrapText="1"/>
    </xf>
    <xf numFmtId="0" fontId="7" fillId="6" borderId="28" xfId="0" applyFont="1" applyFill="1" applyBorder="1" applyAlignment="1">
      <alignment horizontal="left" vertical="top" wrapText="1"/>
    </xf>
    <xf numFmtId="0" fontId="4" fillId="6" borderId="7" xfId="0" applyFont="1" applyFill="1" applyBorder="1" applyAlignment="1">
      <alignment horizontal="center" vertical="top" wrapText="1"/>
    </xf>
    <xf numFmtId="0" fontId="5" fillId="6" borderId="14" xfId="0" applyFont="1" applyFill="1" applyBorder="1" applyAlignment="1">
      <alignment horizontal="center" vertical="center" wrapText="1"/>
    </xf>
    <xf numFmtId="0" fontId="5" fillId="6" borderId="9" xfId="0" applyFont="1" applyFill="1" applyBorder="1" applyAlignment="1">
      <alignment horizontal="center" vertical="center" wrapText="1"/>
    </xf>
    <xf numFmtId="0" fontId="5" fillId="6" borderId="15" xfId="0" applyFont="1" applyFill="1" applyBorder="1" applyAlignment="1">
      <alignment horizontal="center" vertical="center" wrapText="1"/>
    </xf>
    <xf numFmtId="0" fontId="5" fillId="6" borderId="12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6" borderId="65" xfId="0" applyFont="1" applyFill="1" applyBorder="1" applyAlignment="1">
      <alignment horizontal="center" vertical="center" wrapText="1"/>
    </xf>
    <xf numFmtId="0" fontId="5" fillId="6" borderId="10" xfId="0" applyFont="1" applyFill="1" applyBorder="1" applyAlignment="1">
      <alignment horizontal="center" vertical="center" wrapText="1"/>
    </xf>
    <xf numFmtId="0" fontId="9" fillId="6" borderId="58" xfId="0" applyFont="1" applyFill="1" applyBorder="1" applyAlignment="1">
      <alignment horizontal="center" vertical="center" wrapText="1"/>
    </xf>
    <xf numFmtId="0" fontId="9" fillId="6" borderId="46" xfId="0" applyFont="1" applyFill="1" applyBorder="1" applyAlignment="1">
      <alignment horizontal="center" vertical="center" wrapText="1"/>
    </xf>
    <xf numFmtId="0" fontId="9" fillId="6" borderId="49" xfId="0" applyFont="1" applyFill="1" applyBorder="1" applyAlignment="1">
      <alignment horizontal="center" vertical="center" wrapText="1"/>
    </xf>
    <xf numFmtId="0" fontId="9" fillId="6" borderId="50" xfId="0" applyFont="1" applyFill="1" applyBorder="1" applyAlignment="1">
      <alignment horizontal="center" vertical="center" wrapText="1"/>
    </xf>
    <xf numFmtId="0" fontId="9" fillId="6" borderId="51" xfId="0" applyFont="1" applyFill="1" applyBorder="1" applyAlignment="1">
      <alignment horizontal="center" vertical="center" wrapText="1"/>
    </xf>
    <xf numFmtId="0" fontId="9" fillId="6" borderId="52" xfId="0" applyFont="1" applyFill="1" applyBorder="1" applyAlignment="1">
      <alignment horizontal="center" vertical="center" wrapText="1"/>
    </xf>
    <xf numFmtId="0" fontId="9" fillId="6" borderId="53" xfId="0" applyFont="1" applyFill="1" applyBorder="1" applyAlignment="1">
      <alignment horizontal="center" vertical="center" wrapText="1"/>
    </xf>
    <xf numFmtId="0" fontId="9" fillId="6" borderId="54" xfId="0" applyFont="1" applyFill="1" applyBorder="1" applyAlignment="1">
      <alignment horizontal="center" vertical="center" wrapText="1"/>
    </xf>
    <xf numFmtId="0" fontId="9" fillId="6" borderId="66" xfId="0" applyFont="1" applyFill="1" applyBorder="1" applyAlignment="1">
      <alignment horizontal="center" vertical="center" wrapText="1"/>
    </xf>
    <xf numFmtId="0" fontId="9" fillId="6" borderId="15" xfId="0" applyFont="1" applyFill="1" applyBorder="1" applyAlignment="1">
      <alignment horizontal="center" vertical="center" wrapText="1"/>
    </xf>
    <xf numFmtId="0" fontId="9" fillId="6" borderId="67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7" fillId="6" borderId="8" xfId="0" applyFont="1" applyFill="1" applyBorder="1" applyAlignment="1">
      <alignment horizontal="left" vertical="top" wrapText="1"/>
    </xf>
    <xf numFmtId="0" fontId="7" fillId="6" borderId="19" xfId="0" applyFont="1" applyFill="1" applyBorder="1" applyAlignment="1">
      <alignment horizontal="left" vertical="top" wrapText="1"/>
    </xf>
    <xf numFmtId="0" fontId="8" fillId="6" borderId="7" xfId="0" applyFont="1" applyFill="1" applyBorder="1" applyAlignment="1">
      <alignment horizontal="center" vertical="top" wrapText="1"/>
    </xf>
    <xf numFmtId="0" fontId="8" fillId="6" borderId="5" xfId="0" applyFont="1" applyFill="1" applyBorder="1" applyAlignment="1">
      <alignment horizontal="center" vertical="top" wrapText="1"/>
    </xf>
    <xf numFmtId="0" fontId="7" fillId="6" borderId="61" xfId="0" applyFont="1" applyFill="1" applyBorder="1" applyAlignment="1">
      <alignment horizontal="center" vertical="center" wrapText="1"/>
    </xf>
    <xf numFmtId="0" fontId="7" fillId="6" borderId="62" xfId="0" applyFont="1" applyFill="1" applyBorder="1" applyAlignment="1">
      <alignment horizontal="center" vertical="center" wrapText="1"/>
    </xf>
    <xf numFmtId="0" fontId="7" fillId="6" borderId="57" xfId="0" applyFont="1" applyFill="1" applyBorder="1" applyAlignment="1">
      <alignment horizontal="center" vertical="center" wrapText="1"/>
    </xf>
    <xf numFmtId="0" fontId="8" fillId="6" borderId="14" xfId="0" applyFont="1" applyFill="1" applyBorder="1" applyAlignment="1">
      <alignment horizontal="center" vertical="center" wrapText="1"/>
    </xf>
    <xf numFmtId="0" fontId="8" fillId="6" borderId="9" xfId="0" applyFont="1" applyFill="1" applyBorder="1" applyAlignment="1">
      <alignment horizontal="center" vertical="center" wrapText="1"/>
    </xf>
    <xf numFmtId="0" fontId="8" fillId="6" borderId="15" xfId="0" applyFont="1" applyFill="1" applyBorder="1" applyAlignment="1">
      <alignment horizontal="center" vertical="center" wrapText="1"/>
    </xf>
    <xf numFmtId="0" fontId="8" fillId="6" borderId="12" xfId="0" applyFont="1" applyFill="1" applyBorder="1" applyAlignment="1">
      <alignment horizontal="center" vertical="center" wrapText="1"/>
    </xf>
    <xf numFmtId="0" fontId="8" fillId="6" borderId="16" xfId="0" applyFont="1" applyFill="1" applyBorder="1" applyAlignment="1">
      <alignment horizontal="center" vertical="center" wrapText="1"/>
    </xf>
    <xf numFmtId="0" fontId="8" fillId="6" borderId="10" xfId="0" applyFont="1" applyFill="1" applyBorder="1" applyAlignment="1">
      <alignment horizontal="center" vertical="center" wrapText="1"/>
    </xf>
    <xf numFmtId="0" fontId="4" fillId="6" borderId="23" xfId="0" applyFont="1" applyFill="1" applyBorder="1" applyAlignment="1">
      <alignment horizontal="center" vertical="top" wrapText="1"/>
    </xf>
    <xf numFmtId="0" fontId="5" fillId="6" borderId="16" xfId="0" applyFont="1" applyFill="1" applyBorder="1" applyAlignment="1">
      <alignment horizontal="center" vertical="center" wrapText="1"/>
    </xf>
    <xf numFmtId="0" fontId="9" fillId="6" borderId="45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 wrapText="1"/>
    </xf>
    <xf numFmtId="0" fontId="7" fillId="6" borderId="21" xfId="0" applyFont="1" applyFill="1" applyBorder="1" applyAlignment="1">
      <alignment horizontal="left" vertical="top" wrapText="1"/>
    </xf>
    <xf numFmtId="0" fontId="7" fillId="6" borderId="20" xfId="0" applyFont="1" applyFill="1" applyBorder="1" applyAlignment="1">
      <alignment horizontal="left" vertical="top" wrapText="1"/>
    </xf>
    <xf numFmtId="0" fontId="7" fillId="6" borderId="43" xfId="0" applyFont="1" applyFill="1" applyBorder="1" applyAlignment="1">
      <alignment horizontal="left" vertical="top" wrapText="1"/>
    </xf>
    <xf numFmtId="0" fontId="7" fillId="6" borderId="21" xfId="0" applyFont="1" applyFill="1" applyBorder="1" applyAlignment="1">
      <alignment vertical="top" wrapText="1"/>
    </xf>
    <xf numFmtId="0" fontId="7" fillId="6" borderId="20" xfId="0" applyFont="1" applyFill="1" applyBorder="1" applyAlignment="1">
      <alignment vertical="top" wrapText="1"/>
    </xf>
    <xf numFmtId="0" fontId="7" fillId="6" borderId="43" xfId="0" applyFont="1" applyFill="1" applyBorder="1" applyAlignment="1">
      <alignment vertical="top" wrapText="1"/>
    </xf>
    <xf numFmtId="0" fontId="4" fillId="6" borderId="16" xfId="0" applyFont="1" applyFill="1" applyBorder="1" applyAlignment="1">
      <alignment horizontal="center" vertical="center" wrapText="1"/>
    </xf>
    <xf numFmtId="0" fontId="4" fillId="6" borderId="10" xfId="0" applyFont="1" applyFill="1" applyBorder="1" applyAlignment="1">
      <alignment horizontal="center" vertical="center" wrapText="1"/>
    </xf>
    <xf numFmtId="0" fontId="7" fillId="6" borderId="14" xfId="0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center" vertical="center" wrapText="1"/>
    </xf>
    <xf numFmtId="0" fontId="7" fillId="6" borderId="15" xfId="0" applyFont="1" applyFill="1" applyBorder="1" applyAlignment="1">
      <alignment horizontal="center" vertical="center" wrapText="1"/>
    </xf>
    <xf numFmtId="0" fontId="7" fillId="6" borderId="12" xfId="0" applyFont="1" applyFill="1" applyBorder="1" applyAlignment="1">
      <alignment horizontal="center" vertical="center" wrapText="1"/>
    </xf>
    <xf numFmtId="0" fontId="7" fillId="6" borderId="16" xfId="0" applyFont="1" applyFill="1" applyBorder="1" applyAlignment="1">
      <alignment horizontal="center" vertical="center" wrapText="1"/>
    </xf>
    <xf numFmtId="0" fontId="7" fillId="6" borderId="10" xfId="0" applyFont="1" applyFill="1" applyBorder="1" applyAlignment="1">
      <alignment horizontal="center" vertical="center" wrapText="1"/>
    </xf>
    <xf numFmtId="0" fontId="5" fillId="6" borderId="44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vertical="top" wrapText="1"/>
    </xf>
    <xf numFmtId="0" fontId="7" fillId="6" borderId="34" xfId="0" applyFont="1" applyFill="1" applyBorder="1" applyAlignment="1">
      <alignment vertical="top" wrapText="1"/>
    </xf>
    <xf numFmtId="0" fontId="4" fillId="6" borderId="45" xfId="0" applyFont="1" applyFill="1" applyBorder="1" applyAlignment="1">
      <alignment horizontal="center" vertical="top" wrapText="1"/>
    </xf>
    <xf numFmtId="0" fontId="4" fillId="6" borderId="46" xfId="0" applyFont="1" applyFill="1" applyBorder="1" applyAlignment="1">
      <alignment horizontal="center" vertical="top" wrapText="1"/>
    </xf>
    <xf numFmtId="0" fontId="9" fillId="6" borderId="3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top" wrapText="1"/>
    </xf>
    <xf numFmtId="0" fontId="5" fillId="6" borderId="23" xfId="0" applyFont="1" applyFill="1" applyBorder="1" applyAlignment="1">
      <alignment horizontal="center" vertical="top" wrapText="1"/>
    </xf>
    <xf numFmtId="0" fontId="5" fillId="6" borderId="5" xfId="0" applyFont="1" applyFill="1" applyBorder="1" applyAlignment="1">
      <alignment horizontal="center" vertical="top" wrapText="1"/>
    </xf>
    <xf numFmtId="0" fontId="9" fillId="6" borderId="68" xfId="0" applyFont="1" applyFill="1" applyBorder="1" applyAlignment="1">
      <alignment horizontal="center" vertical="center" wrapText="1"/>
    </xf>
    <xf numFmtId="0" fontId="9" fillId="6" borderId="4" xfId="0" applyFont="1" applyFill="1" applyBorder="1" applyAlignment="1">
      <alignment horizontal="center" vertical="center" wrapText="1"/>
    </xf>
    <xf numFmtId="0" fontId="9" fillId="6" borderId="5" xfId="0" applyFont="1" applyFill="1" applyBorder="1" applyAlignment="1">
      <alignment horizontal="center" vertical="center" wrapText="1"/>
    </xf>
    <xf numFmtId="0" fontId="5" fillId="5" borderId="0" xfId="0" applyFont="1" applyFill="1" applyAlignment="1">
      <alignment horizontal="center" vertical="top" wrapText="1"/>
    </xf>
    <xf numFmtId="0" fontId="7" fillId="6" borderId="2" xfId="0" applyFont="1" applyFill="1" applyBorder="1" applyAlignment="1">
      <alignment horizontal="left" vertical="center" wrapText="1"/>
    </xf>
    <xf numFmtId="0" fontId="4" fillId="6" borderId="47" xfId="0" applyFont="1" applyFill="1" applyBorder="1" applyAlignment="1">
      <alignment horizontal="center" vertical="top" wrapText="1"/>
    </xf>
    <xf numFmtId="0" fontId="4" fillId="6" borderId="48" xfId="0" applyFont="1" applyFill="1" applyBorder="1" applyAlignment="1">
      <alignment horizontal="center" vertical="top" wrapText="1"/>
    </xf>
    <xf numFmtId="0" fontId="7" fillId="6" borderId="0" xfId="0" applyFont="1" applyFill="1" applyAlignment="1">
      <alignment horizontal="center" vertical="top" wrapText="1"/>
    </xf>
    <xf numFmtId="0" fontId="4" fillId="6" borderId="22" xfId="0" applyFont="1" applyFill="1" applyBorder="1" applyAlignment="1">
      <alignment horizontal="center" vertical="center" wrapText="1"/>
    </xf>
    <xf numFmtId="0" fontId="7" fillId="6" borderId="28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7" fillId="6" borderId="1" xfId="0" applyFont="1" applyFill="1" applyBorder="1" applyAlignment="1">
      <alignment horizontal="center" vertical="top" wrapText="1"/>
    </xf>
    <xf numFmtId="0" fontId="4" fillId="6" borderId="16" xfId="0" applyFont="1" applyFill="1" applyBorder="1" applyAlignment="1">
      <alignment horizontal="center" vertical="top" wrapText="1"/>
    </xf>
    <xf numFmtId="0" fontId="4" fillId="6" borderId="10" xfId="0" applyFont="1" applyFill="1" applyBorder="1" applyAlignment="1">
      <alignment horizontal="center" vertical="top" wrapText="1"/>
    </xf>
    <xf numFmtId="0" fontId="4" fillId="6" borderId="15" xfId="0" applyFont="1" applyFill="1" applyBorder="1" applyAlignment="1">
      <alignment horizontal="center" vertical="center" wrapText="1"/>
    </xf>
    <xf numFmtId="0" fontId="4" fillId="6" borderId="12" xfId="0" applyFont="1" applyFill="1" applyBorder="1" applyAlignment="1">
      <alignment horizontal="center" vertical="center" wrapText="1"/>
    </xf>
    <xf numFmtId="0" fontId="12" fillId="6" borderId="0" xfId="0" applyFont="1" applyFill="1" applyAlignment="1">
      <alignment horizontal="left" vertical="center" wrapText="1"/>
    </xf>
    <xf numFmtId="0" fontId="13" fillId="7" borderId="0" xfId="0" applyFont="1" applyFill="1" applyAlignment="1">
      <alignment horizontal="center" vertical="center" wrapText="1"/>
    </xf>
    <xf numFmtId="0" fontId="7" fillId="7" borderId="21" xfId="0" applyFont="1" applyFill="1" applyBorder="1" applyAlignment="1">
      <alignment vertical="top" wrapText="1"/>
    </xf>
    <xf numFmtId="0" fontId="7" fillId="7" borderId="20" xfId="0" applyFont="1" applyFill="1" applyBorder="1" applyAlignment="1">
      <alignment vertical="top" wrapText="1"/>
    </xf>
    <xf numFmtId="0" fontId="7" fillId="7" borderId="43" xfId="0" applyFont="1" applyFill="1" applyBorder="1" applyAlignment="1">
      <alignment vertical="top" wrapText="1"/>
    </xf>
    <xf numFmtId="0" fontId="3" fillId="7" borderId="2" xfId="0" applyFont="1" applyFill="1" applyBorder="1" applyAlignment="1">
      <alignment horizontal="left" vertical="top" wrapText="1"/>
    </xf>
    <xf numFmtId="0" fontId="3" fillId="7" borderId="28" xfId="0" applyFont="1" applyFill="1" applyBorder="1" applyAlignment="1">
      <alignment horizontal="left" vertical="top" wrapText="1"/>
    </xf>
    <xf numFmtId="0" fontId="12" fillId="4" borderId="0" xfId="0" applyFont="1" applyFill="1" applyAlignment="1">
      <alignment horizontal="left" vertical="center" wrapText="1"/>
    </xf>
    <xf numFmtId="0" fontId="7" fillId="7" borderId="2" xfId="0" applyFont="1" applyFill="1" applyBorder="1" applyAlignment="1">
      <alignment vertical="top" wrapText="1"/>
    </xf>
    <xf numFmtId="0" fontId="7" fillId="7" borderId="28" xfId="0" applyFont="1" applyFill="1" applyBorder="1" applyAlignment="1">
      <alignment vertical="top" wrapText="1"/>
    </xf>
    <xf numFmtId="0" fontId="5" fillId="6" borderId="3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top" wrapText="1"/>
    </xf>
    <xf numFmtId="0" fontId="8" fillId="6" borderId="4" xfId="0" applyFont="1" applyFill="1" applyBorder="1" applyAlignment="1">
      <alignment horizontal="center" vertical="top" wrapText="1"/>
    </xf>
    <xf numFmtId="0" fontId="4" fillId="6" borderId="1" xfId="0" applyFont="1" applyFill="1" applyBorder="1" applyAlignment="1">
      <alignment horizontal="center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1" fillId="7" borderId="24" xfId="0" applyFont="1" applyFill="1" applyBorder="1" applyAlignment="1">
      <alignment horizontal="center" vertical="center" wrapText="1"/>
    </xf>
    <xf numFmtId="0" fontId="1" fillId="7" borderId="25" xfId="0" applyFont="1" applyFill="1" applyBorder="1" applyAlignment="1">
      <alignment horizontal="center" vertical="center" wrapText="1"/>
    </xf>
    <xf numFmtId="0" fontId="1" fillId="7" borderId="26" xfId="0" applyFont="1" applyFill="1" applyBorder="1" applyAlignment="1">
      <alignment horizontal="center" vertical="center" wrapText="1"/>
    </xf>
    <xf numFmtId="0" fontId="26" fillId="6" borderId="2" xfId="0" applyFont="1" applyFill="1" applyBorder="1" applyAlignment="1">
      <alignment vertical="top" wrapText="1"/>
    </xf>
    <xf numFmtId="0" fontId="26" fillId="6" borderId="28" xfId="0" applyFont="1" applyFill="1" applyBorder="1" applyAlignment="1">
      <alignment vertical="top" wrapText="1"/>
    </xf>
    <xf numFmtId="0" fontId="10" fillId="6" borderId="7" xfId="0" applyFont="1" applyFill="1" applyBorder="1" applyAlignment="1">
      <alignment horizontal="center" vertical="center" wrapText="1"/>
    </xf>
    <xf numFmtId="0" fontId="10" fillId="6" borderId="5" xfId="0" applyFont="1" applyFill="1" applyBorder="1" applyAlignment="1">
      <alignment horizontal="center" vertical="center" wrapText="1"/>
    </xf>
    <xf numFmtId="0" fontId="7" fillId="6" borderId="3" xfId="0" applyFont="1" applyFill="1" applyBorder="1" applyAlignment="1">
      <alignment vertical="top" wrapText="1"/>
    </xf>
    <xf numFmtId="0" fontId="7" fillId="6" borderId="41" xfId="0" applyFont="1" applyFill="1" applyBorder="1" applyAlignment="1">
      <alignment vertical="top" wrapText="1"/>
    </xf>
    <xf numFmtId="0" fontId="10" fillId="6" borderId="4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23" fillId="6" borderId="4" xfId="0" applyFont="1" applyFill="1" applyBorder="1" applyAlignment="1">
      <alignment horizontal="center" vertical="center" wrapText="1"/>
    </xf>
    <xf numFmtId="0" fontId="23" fillId="6" borderId="5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8" fillId="6" borderId="0" xfId="0" applyFont="1" applyFill="1" applyAlignment="1">
      <alignment horizontal="center" vertical="center" wrapText="1"/>
    </xf>
    <xf numFmtId="0" fontId="4" fillId="6" borderId="55" xfId="0" applyFont="1" applyFill="1" applyBorder="1" applyAlignment="1">
      <alignment horizontal="center" vertical="top" wrapText="1"/>
    </xf>
    <xf numFmtId="0" fontId="4" fillId="6" borderId="56" xfId="0" applyFont="1" applyFill="1" applyBorder="1" applyAlignment="1">
      <alignment horizontal="center" vertical="top" wrapText="1"/>
    </xf>
    <xf numFmtId="0" fontId="4" fillId="6" borderId="59" xfId="0" applyFont="1" applyFill="1" applyBorder="1" applyAlignment="1">
      <alignment horizontal="center" vertical="top" wrapText="1"/>
    </xf>
    <xf numFmtId="0" fontId="4" fillId="6" borderId="60" xfId="0" applyFont="1" applyFill="1" applyBorder="1" applyAlignment="1">
      <alignment horizontal="center" vertical="top" wrapText="1"/>
    </xf>
    <xf numFmtId="0" fontId="18" fillId="0" borderId="2" xfId="0" applyFont="1" applyBorder="1" applyAlignment="1">
      <alignment horizontal="left" vertical="top" wrapText="1"/>
    </xf>
    <xf numFmtId="0" fontId="18" fillId="0" borderId="28" xfId="0" applyFont="1" applyBorder="1" applyAlignment="1">
      <alignment horizontal="left" vertical="top" wrapText="1"/>
    </xf>
    <xf numFmtId="0" fontId="20" fillId="0" borderId="4" xfId="0" applyFont="1" applyBorder="1" applyAlignment="1">
      <alignment horizontal="center" vertical="top" wrapText="1"/>
    </xf>
    <xf numFmtId="0" fontId="20" fillId="0" borderId="5" xfId="0" applyFont="1" applyBorder="1" applyAlignment="1">
      <alignment horizontal="center" vertical="top" wrapText="1"/>
    </xf>
    <xf numFmtId="0" fontId="21" fillId="0" borderId="14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5" fillId="6" borderId="8" xfId="0" applyFont="1" applyFill="1" applyBorder="1" applyAlignment="1">
      <alignment horizontal="center" vertical="center" wrapText="1"/>
    </xf>
    <xf numFmtId="0" fontId="15" fillId="6" borderId="9" xfId="0" applyFont="1" applyFill="1" applyBorder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 wrapText="1"/>
    </xf>
    <xf numFmtId="0" fontId="5" fillId="6" borderId="0" xfId="0" applyFont="1" applyFill="1" applyAlignment="1">
      <alignment horizontal="center" vertical="top" wrapText="1"/>
    </xf>
    <xf numFmtId="43" fontId="4" fillId="6" borderId="17" xfId="1" applyFont="1" applyFill="1" applyBorder="1" applyAlignment="1">
      <alignment horizontal="center" vertical="center" wrapText="1"/>
    </xf>
    <xf numFmtId="43" fontId="4" fillId="6" borderId="18" xfId="1" applyFont="1" applyFill="1" applyBorder="1" applyAlignment="1">
      <alignment horizontal="center" vertical="center" wrapText="1"/>
    </xf>
    <xf numFmtId="0" fontId="4" fillId="6" borderId="0" xfId="0" applyFont="1" applyFill="1" applyAlignment="1">
      <alignment horizontal="center" vertical="center" wrapText="1"/>
    </xf>
    <xf numFmtId="0" fontId="8" fillId="6" borderId="23" xfId="0" applyFont="1" applyFill="1" applyBorder="1" applyAlignment="1">
      <alignment horizontal="center" vertical="center" wrapText="1"/>
    </xf>
    <xf numFmtId="0" fontId="4" fillId="6" borderId="19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8" fillId="6" borderId="22" xfId="0" applyFont="1" applyFill="1" applyBorder="1" applyAlignment="1">
      <alignment horizontal="center" vertical="center" wrapText="1"/>
    </xf>
    <xf numFmtId="0" fontId="9" fillId="6" borderId="14" xfId="0" applyFont="1" applyFill="1" applyBorder="1" applyAlignment="1">
      <alignment horizontal="center" vertical="center" wrapText="1"/>
    </xf>
    <xf numFmtId="0" fontId="9" fillId="6" borderId="9" xfId="0" applyFont="1" applyFill="1" applyBorder="1" applyAlignment="1">
      <alignment horizontal="center" vertical="center" wrapText="1"/>
    </xf>
    <xf numFmtId="0" fontId="7" fillId="6" borderId="19" xfId="0" applyFont="1" applyFill="1" applyBorder="1" applyAlignment="1">
      <alignment horizontal="left" vertical="center" wrapText="1"/>
    </xf>
    <xf numFmtId="0" fontId="5" fillId="6" borderId="23" xfId="0" applyFont="1" applyFill="1" applyBorder="1" applyAlignment="1">
      <alignment horizontal="center" vertical="center" wrapText="1"/>
    </xf>
    <xf numFmtId="2" fontId="4" fillId="6" borderId="17" xfId="0" applyNumberFormat="1" applyFont="1" applyFill="1" applyBorder="1" applyAlignment="1">
      <alignment horizontal="center" vertical="center" wrapText="1"/>
    </xf>
    <xf numFmtId="2" fontId="4" fillId="6" borderId="18" xfId="0" applyNumberFormat="1" applyFont="1" applyFill="1" applyBorder="1" applyAlignment="1">
      <alignment horizontal="center" vertical="center" wrapText="1"/>
    </xf>
    <xf numFmtId="0" fontId="7" fillId="6" borderId="49" xfId="0" applyFont="1" applyFill="1" applyBorder="1" applyAlignment="1">
      <alignment horizontal="center" vertical="center" wrapText="1"/>
    </xf>
    <xf numFmtId="0" fontId="7" fillId="6" borderId="51" xfId="0" applyFont="1" applyFill="1" applyBorder="1" applyAlignment="1">
      <alignment horizontal="center" vertical="center" wrapText="1"/>
    </xf>
    <xf numFmtId="0" fontId="7" fillId="6" borderId="53" xfId="0" applyFont="1" applyFill="1" applyBorder="1" applyAlignment="1">
      <alignment horizontal="center" vertical="center" wrapText="1"/>
    </xf>
    <xf numFmtId="0" fontId="7" fillId="6" borderId="36" xfId="0" applyFont="1" applyFill="1" applyBorder="1" applyAlignment="1">
      <alignment horizontal="center" vertical="center" wrapText="1"/>
    </xf>
    <xf numFmtId="0" fontId="7" fillId="6" borderId="64" xfId="0" applyFont="1" applyFill="1" applyBorder="1" applyAlignment="1">
      <alignment horizontal="center" vertical="center" wrapText="1"/>
    </xf>
    <xf numFmtId="0" fontId="7" fillId="6" borderId="0" xfId="0" applyFont="1" applyFill="1" applyAlignment="1">
      <alignment horizontal="center" vertical="center" wrapText="1"/>
    </xf>
    <xf numFmtId="0" fontId="7" fillId="0" borderId="6" xfId="0" applyFont="1" applyBorder="1" applyAlignment="1">
      <alignment vertical="top" wrapText="1"/>
    </xf>
    <xf numFmtId="0" fontId="7" fillId="0" borderId="34" xfId="0" applyFont="1" applyBorder="1" applyAlignment="1">
      <alignment vertical="top" wrapText="1"/>
    </xf>
    <xf numFmtId="0" fontId="4" fillId="6" borderId="19" xfId="0" applyFont="1" applyFill="1" applyBorder="1" applyAlignment="1">
      <alignment horizontal="left" vertical="top" wrapText="1"/>
    </xf>
    <xf numFmtId="0" fontId="7" fillId="6" borderId="0" xfId="0" applyFont="1" applyFill="1" applyBorder="1" applyAlignment="1">
      <alignment vertical="top" wrapText="1"/>
    </xf>
    <xf numFmtId="0" fontId="8" fillId="6" borderId="0" xfId="0" applyFont="1" applyFill="1" applyBorder="1" applyAlignment="1">
      <alignment horizontal="center" vertical="top" wrapText="1"/>
    </xf>
    <xf numFmtId="2" fontId="9" fillId="6" borderId="0" xfId="0" applyNumberFormat="1" applyFont="1" applyFill="1" applyBorder="1" applyAlignment="1">
      <alignment horizontal="center" vertical="top" wrapText="1"/>
    </xf>
  </cellXfs>
  <cellStyles count="4">
    <cellStyle name="Normal" xfId="0" builtinId="0"/>
    <cellStyle name="Normal 2" xfId="2" xr:uid="{00000000-0005-0000-0000-000001000000}"/>
    <cellStyle name="Ruim" xfId="3" builtinId="27"/>
    <cellStyle name="Vírgula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42" Type="http://schemas.openxmlformats.org/officeDocument/2006/relationships/image" Target="../media/image42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161365</xdr:colOff>
      <xdr:row>2124</xdr:row>
      <xdr:rowOff>170329</xdr:rowOff>
    </xdr:from>
    <xdr:to>
      <xdr:col>21</xdr:col>
      <xdr:colOff>40655</xdr:colOff>
      <xdr:row>2143</xdr:row>
      <xdr:rowOff>72593</xdr:rowOff>
    </xdr:to>
    <xdr:pic>
      <xdr:nvPicPr>
        <xdr:cNvPr id="27" name="Imagem 26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9271" y="286404423"/>
          <a:ext cx="6210838" cy="3238781"/>
        </a:xfrm>
        <a:prstGeom prst="rect">
          <a:avLst/>
        </a:prstGeom>
      </xdr:spPr>
    </xdr:pic>
    <xdr:clientData/>
  </xdr:twoCellAnchor>
  <xdr:twoCellAnchor editAs="oneCell">
    <xdr:from>
      <xdr:col>12</xdr:col>
      <xdr:colOff>330916</xdr:colOff>
      <xdr:row>2407</xdr:row>
      <xdr:rowOff>0</xdr:rowOff>
    </xdr:from>
    <xdr:to>
      <xdr:col>23</xdr:col>
      <xdr:colOff>263890</xdr:colOff>
      <xdr:row>2424</xdr:row>
      <xdr:rowOff>73495</xdr:rowOff>
    </xdr:to>
    <xdr:pic>
      <xdr:nvPicPr>
        <xdr:cNvPr id="45" name="Imagem 44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379481" y="624422943"/>
          <a:ext cx="7597798" cy="3120225"/>
        </a:xfrm>
        <a:prstGeom prst="rect">
          <a:avLst/>
        </a:prstGeom>
      </xdr:spPr>
    </xdr:pic>
    <xdr:clientData/>
  </xdr:twoCellAnchor>
  <xdr:twoCellAnchor editAs="oneCell">
    <xdr:from>
      <xdr:col>0</xdr:col>
      <xdr:colOff>382656</xdr:colOff>
      <xdr:row>1</xdr:row>
      <xdr:rowOff>195470</xdr:rowOff>
    </xdr:from>
    <xdr:to>
      <xdr:col>2</xdr:col>
      <xdr:colOff>34512</xdr:colOff>
      <xdr:row>4</xdr:row>
      <xdr:rowOff>1208</xdr:rowOff>
    </xdr:to>
    <xdr:pic>
      <xdr:nvPicPr>
        <xdr:cNvPr id="75" name="officeArt object" descr="Imagem 2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697"/>
        <a:stretch>
          <a:fillRect/>
        </a:stretch>
      </xdr:blipFill>
      <xdr:spPr bwMode="auto">
        <a:xfrm>
          <a:off x="382656" y="369405"/>
          <a:ext cx="2093845" cy="7887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4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927652</xdr:colOff>
      <xdr:row>1748</xdr:row>
      <xdr:rowOff>106018</xdr:rowOff>
    </xdr:from>
    <xdr:to>
      <xdr:col>4</xdr:col>
      <xdr:colOff>225484</xdr:colOff>
      <xdr:row>1754</xdr:row>
      <xdr:rowOff>263967</xdr:rowOff>
    </xdr:to>
    <xdr:pic>
      <xdr:nvPicPr>
        <xdr:cNvPr id="34" name="Imagem 33">
          <a:extLst>
            <a:ext uri="{FF2B5EF4-FFF2-40B4-BE49-F238E27FC236}">
              <a16:creationId xmlns:a16="http://schemas.microsoft.com/office/drawing/2014/main" id="{D8B8F323-4F97-65B2-E355-342D87863A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27652" y="209271705"/>
          <a:ext cx="4264857" cy="1899342"/>
        </a:xfrm>
        <a:prstGeom prst="rect">
          <a:avLst/>
        </a:prstGeom>
      </xdr:spPr>
    </xdr:pic>
    <xdr:clientData/>
  </xdr:twoCellAnchor>
  <xdr:twoCellAnchor>
    <xdr:from>
      <xdr:col>1</xdr:col>
      <xdr:colOff>125897</xdr:colOff>
      <xdr:row>1750</xdr:row>
      <xdr:rowOff>510210</xdr:rowOff>
    </xdr:from>
    <xdr:to>
      <xdr:col>4</xdr:col>
      <xdr:colOff>172279</xdr:colOff>
      <xdr:row>1750</xdr:row>
      <xdr:rowOff>682488</xdr:rowOff>
    </xdr:to>
    <xdr:sp macro="" textlink="">
      <xdr:nvSpPr>
        <xdr:cNvPr id="46" name="Retângulo 45">
          <a:extLst>
            <a:ext uri="{FF2B5EF4-FFF2-40B4-BE49-F238E27FC236}">
              <a16:creationId xmlns:a16="http://schemas.microsoft.com/office/drawing/2014/main" id="{6A3E13FB-B25F-C5B6-9E61-BA44DB1DAE61}"/>
            </a:ext>
          </a:extLst>
        </xdr:cNvPr>
        <xdr:cNvSpPr/>
      </xdr:nvSpPr>
      <xdr:spPr>
        <a:xfrm>
          <a:off x="1232454" y="315613775"/>
          <a:ext cx="3909390" cy="172278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0</xdr:col>
      <xdr:colOff>828261</xdr:colOff>
      <xdr:row>1766</xdr:row>
      <xdr:rowOff>19879</xdr:rowOff>
    </xdr:from>
    <xdr:to>
      <xdr:col>4</xdr:col>
      <xdr:colOff>117203</xdr:colOff>
      <xdr:row>1774</xdr:row>
      <xdr:rowOff>78992</xdr:rowOff>
    </xdr:to>
    <xdr:pic>
      <xdr:nvPicPr>
        <xdr:cNvPr id="47" name="Imagem 46">
          <a:extLst>
            <a:ext uri="{FF2B5EF4-FFF2-40B4-BE49-F238E27FC236}">
              <a16:creationId xmlns:a16="http://schemas.microsoft.com/office/drawing/2014/main" id="{ED9B6673-2E64-492D-A8E9-BDE23EFC96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28261" y="213936470"/>
          <a:ext cx="4264857" cy="1899342"/>
        </a:xfrm>
        <a:prstGeom prst="rect">
          <a:avLst/>
        </a:prstGeom>
      </xdr:spPr>
    </xdr:pic>
    <xdr:clientData/>
  </xdr:twoCellAnchor>
  <xdr:twoCellAnchor>
    <xdr:from>
      <xdr:col>1</xdr:col>
      <xdr:colOff>19878</xdr:colOff>
      <xdr:row>1767</xdr:row>
      <xdr:rowOff>443949</xdr:rowOff>
    </xdr:from>
    <xdr:to>
      <xdr:col>4</xdr:col>
      <xdr:colOff>79514</xdr:colOff>
      <xdr:row>1768</xdr:row>
      <xdr:rowOff>0</xdr:rowOff>
    </xdr:to>
    <xdr:sp macro="" textlink="">
      <xdr:nvSpPr>
        <xdr:cNvPr id="48" name="Retângulo 47">
          <a:extLst>
            <a:ext uri="{FF2B5EF4-FFF2-40B4-BE49-F238E27FC236}">
              <a16:creationId xmlns:a16="http://schemas.microsoft.com/office/drawing/2014/main" id="{E9457302-3371-4B3D-A9CD-3DDD82283A3C}"/>
            </a:ext>
          </a:extLst>
        </xdr:cNvPr>
        <xdr:cNvSpPr/>
      </xdr:nvSpPr>
      <xdr:spPr>
        <a:xfrm>
          <a:off x="1126435" y="319953862"/>
          <a:ext cx="3922644" cy="178903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</xdr:col>
      <xdr:colOff>39758</xdr:colOff>
      <xdr:row>1771</xdr:row>
      <xdr:rowOff>72887</xdr:rowOff>
    </xdr:from>
    <xdr:to>
      <xdr:col>4</xdr:col>
      <xdr:colOff>72887</xdr:colOff>
      <xdr:row>1773</xdr:row>
      <xdr:rowOff>46383</xdr:rowOff>
    </xdr:to>
    <xdr:sp macro="" textlink="">
      <xdr:nvSpPr>
        <xdr:cNvPr id="50" name="Retângulo 49">
          <a:extLst>
            <a:ext uri="{FF2B5EF4-FFF2-40B4-BE49-F238E27FC236}">
              <a16:creationId xmlns:a16="http://schemas.microsoft.com/office/drawing/2014/main" id="{EC463D31-1FF0-444B-8CFC-5D654F82C906}"/>
            </a:ext>
          </a:extLst>
        </xdr:cNvPr>
        <xdr:cNvSpPr/>
      </xdr:nvSpPr>
      <xdr:spPr>
        <a:xfrm>
          <a:off x="1146315" y="320722487"/>
          <a:ext cx="3896137" cy="318053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1</xdr:col>
      <xdr:colOff>33130</xdr:colOff>
      <xdr:row>1798</xdr:row>
      <xdr:rowOff>66260</xdr:rowOff>
    </xdr:from>
    <xdr:to>
      <xdr:col>4</xdr:col>
      <xdr:colOff>422279</xdr:colOff>
      <xdr:row>1809</xdr:row>
      <xdr:rowOff>76890</xdr:rowOff>
    </xdr:to>
    <xdr:pic>
      <xdr:nvPicPr>
        <xdr:cNvPr id="51" name="Imagem 50">
          <a:extLst>
            <a:ext uri="{FF2B5EF4-FFF2-40B4-BE49-F238E27FC236}">
              <a16:creationId xmlns:a16="http://schemas.microsoft.com/office/drawing/2014/main" id="{54FC8A57-DB77-403D-B997-0728C958D1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39687" y="325566156"/>
          <a:ext cx="4264857" cy="1905692"/>
        </a:xfrm>
        <a:prstGeom prst="rect">
          <a:avLst/>
        </a:prstGeom>
      </xdr:spPr>
    </xdr:pic>
    <xdr:clientData/>
  </xdr:twoCellAnchor>
  <xdr:twoCellAnchor>
    <xdr:from>
      <xdr:col>1</xdr:col>
      <xdr:colOff>185533</xdr:colOff>
      <xdr:row>1803</xdr:row>
      <xdr:rowOff>112642</xdr:rowOff>
    </xdr:from>
    <xdr:to>
      <xdr:col>4</xdr:col>
      <xdr:colOff>417445</xdr:colOff>
      <xdr:row>1806</xdr:row>
      <xdr:rowOff>86138</xdr:rowOff>
    </xdr:to>
    <xdr:sp macro="" textlink="">
      <xdr:nvSpPr>
        <xdr:cNvPr id="65" name="Retângulo 64">
          <a:extLst>
            <a:ext uri="{FF2B5EF4-FFF2-40B4-BE49-F238E27FC236}">
              <a16:creationId xmlns:a16="http://schemas.microsoft.com/office/drawing/2014/main" id="{89823DA8-6EB5-9131-3980-C2AC64340CFB}"/>
            </a:ext>
          </a:extLst>
        </xdr:cNvPr>
        <xdr:cNvSpPr/>
      </xdr:nvSpPr>
      <xdr:spPr>
        <a:xfrm>
          <a:off x="1292090" y="326473929"/>
          <a:ext cx="4094920" cy="490331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4</xdr:col>
      <xdr:colOff>58178</xdr:colOff>
      <xdr:row>1849</xdr:row>
      <xdr:rowOff>112645</xdr:rowOff>
    </xdr:from>
    <xdr:to>
      <xdr:col>10</xdr:col>
      <xdr:colOff>377411</xdr:colOff>
      <xdr:row>1852</xdr:row>
      <xdr:rowOff>2816459</xdr:rowOff>
    </xdr:to>
    <xdr:pic>
      <xdr:nvPicPr>
        <xdr:cNvPr id="68" name="Imagem 67">
          <a:extLst>
            <a:ext uri="{FF2B5EF4-FFF2-40B4-BE49-F238E27FC236}">
              <a16:creationId xmlns:a16="http://schemas.microsoft.com/office/drawing/2014/main" id="{F26AFF1E-F2DC-71BC-90C8-E6EF43AA85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789204" y="223338888"/>
          <a:ext cx="6594414" cy="3218110"/>
        </a:xfrm>
        <a:prstGeom prst="rect">
          <a:avLst/>
        </a:prstGeom>
      </xdr:spPr>
    </xdr:pic>
    <xdr:clientData/>
  </xdr:twoCellAnchor>
  <xdr:twoCellAnchor>
    <xdr:from>
      <xdr:col>4</xdr:col>
      <xdr:colOff>13252</xdr:colOff>
      <xdr:row>1852</xdr:row>
      <xdr:rowOff>2345635</xdr:rowOff>
    </xdr:from>
    <xdr:to>
      <xdr:col>5</xdr:col>
      <xdr:colOff>748748</xdr:colOff>
      <xdr:row>1852</xdr:row>
      <xdr:rowOff>2524539</xdr:rowOff>
    </xdr:to>
    <xdr:sp macro="" textlink="">
      <xdr:nvSpPr>
        <xdr:cNvPr id="69" name="Retângulo 68">
          <a:extLst>
            <a:ext uri="{FF2B5EF4-FFF2-40B4-BE49-F238E27FC236}">
              <a16:creationId xmlns:a16="http://schemas.microsoft.com/office/drawing/2014/main" id="{FD88C04D-A1C8-1E1E-5E01-060E983D050B}"/>
            </a:ext>
          </a:extLst>
        </xdr:cNvPr>
        <xdr:cNvSpPr/>
      </xdr:nvSpPr>
      <xdr:spPr>
        <a:xfrm>
          <a:off x="4744278" y="226088713"/>
          <a:ext cx="1736035" cy="178904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0</xdr:col>
      <xdr:colOff>443402</xdr:colOff>
      <xdr:row>1852</xdr:row>
      <xdr:rowOff>119270</xdr:rowOff>
    </xdr:from>
    <xdr:to>
      <xdr:col>3</xdr:col>
      <xdr:colOff>532782</xdr:colOff>
      <xdr:row>1852</xdr:row>
      <xdr:rowOff>2630557</xdr:rowOff>
    </xdr:to>
    <xdr:pic>
      <xdr:nvPicPr>
        <xdr:cNvPr id="74" name="Imagem 73">
          <a:extLst>
            <a:ext uri="{FF2B5EF4-FFF2-40B4-BE49-F238E27FC236}">
              <a16:creationId xmlns:a16="http://schemas.microsoft.com/office/drawing/2014/main" id="{F8700536-D2D8-0F6A-BCDE-E86988D5A5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43402" y="223862348"/>
          <a:ext cx="3972267" cy="2511287"/>
        </a:xfrm>
        <a:prstGeom prst="rect">
          <a:avLst/>
        </a:prstGeom>
      </xdr:spPr>
    </xdr:pic>
    <xdr:clientData/>
  </xdr:twoCellAnchor>
  <xdr:twoCellAnchor>
    <xdr:from>
      <xdr:col>0</xdr:col>
      <xdr:colOff>404191</xdr:colOff>
      <xdr:row>1852</xdr:row>
      <xdr:rowOff>2339009</xdr:rowOff>
    </xdr:from>
    <xdr:to>
      <xdr:col>1</xdr:col>
      <xdr:colOff>815009</xdr:colOff>
      <xdr:row>1852</xdr:row>
      <xdr:rowOff>2478157</xdr:rowOff>
    </xdr:to>
    <xdr:sp macro="" textlink="">
      <xdr:nvSpPr>
        <xdr:cNvPr id="76" name="Retângulo 75">
          <a:extLst>
            <a:ext uri="{FF2B5EF4-FFF2-40B4-BE49-F238E27FC236}">
              <a16:creationId xmlns:a16="http://schemas.microsoft.com/office/drawing/2014/main" id="{5572C071-385F-7EEA-0E39-5A8E316A10E5}"/>
            </a:ext>
          </a:extLst>
        </xdr:cNvPr>
        <xdr:cNvSpPr/>
      </xdr:nvSpPr>
      <xdr:spPr>
        <a:xfrm>
          <a:off x="404191" y="226082087"/>
          <a:ext cx="1358348" cy="139148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2</xdr:col>
      <xdr:colOff>1431234</xdr:colOff>
      <xdr:row>1860</xdr:row>
      <xdr:rowOff>46382</xdr:rowOff>
    </xdr:from>
    <xdr:to>
      <xdr:col>8</xdr:col>
      <xdr:colOff>460469</xdr:colOff>
      <xdr:row>1876</xdr:row>
      <xdr:rowOff>72887</xdr:rowOff>
    </xdr:to>
    <xdr:pic>
      <xdr:nvPicPr>
        <xdr:cNvPr id="77" name="Imagem 76">
          <a:extLst>
            <a:ext uri="{FF2B5EF4-FFF2-40B4-BE49-F238E27FC236}">
              <a16:creationId xmlns:a16="http://schemas.microsoft.com/office/drawing/2014/main" id="{61226161-B685-C6F2-7EB5-3E34789FB7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717234" y="228136173"/>
          <a:ext cx="5824508" cy="2782957"/>
        </a:xfrm>
        <a:prstGeom prst="rect">
          <a:avLst/>
        </a:prstGeom>
      </xdr:spPr>
    </xdr:pic>
    <xdr:clientData/>
  </xdr:twoCellAnchor>
  <xdr:twoCellAnchor>
    <xdr:from>
      <xdr:col>2</xdr:col>
      <xdr:colOff>1417983</xdr:colOff>
      <xdr:row>1867</xdr:row>
      <xdr:rowOff>13252</xdr:rowOff>
    </xdr:from>
    <xdr:to>
      <xdr:col>4</xdr:col>
      <xdr:colOff>530087</xdr:colOff>
      <xdr:row>1867</xdr:row>
      <xdr:rowOff>139148</xdr:rowOff>
    </xdr:to>
    <xdr:sp macro="" textlink="">
      <xdr:nvSpPr>
        <xdr:cNvPr id="78" name="Retângulo 77">
          <a:extLst>
            <a:ext uri="{FF2B5EF4-FFF2-40B4-BE49-F238E27FC236}">
              <a16:creationId xmlns:a16="http://schemas.microsoft.com/office/drawing/2014/main" id="{13E42B09-79D8-831B-C220-8F2D7E981C21}"/>
            </a:ext>
          </a:extLst>
        </xdr:cNvPr>
        <xdr:cNvSpPr/>
      </xdr:nvSpPr>
      <xdr:spPr>
        <a:xfrm>
          <a:off x="3703983" y="229308991"/>
          <a:ext cx="1557130" cy="125896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4</xdr:col>
      <xdr:colOff>536714</xdr:colOff>
      <xdr:row>1885</xdr:row>
      <xdr:rowOff>72889</xdr:rowOff>
    </xdr:from>
    <xdr:to>
      <xdr:col>9</xdr:col>
      <xdr:colOff>415650</xdr:colOff>
      <xdr:row>1897</xdr:row>
      <xdr:rowOff>155293</xdr:rowOff>
    </xdr:to>
    <xdr:pic>
      <xdr:nvPicPr>
        <xdr:cNvPr id="79" name="Imagem 78">
          <a:extLst>
            <a:ext uri="{FF2B5EF4-FFF2-40B4-BE49-F238E27FC236}">
              <a16:creationId xmlns:a16="http://schemas.microsoft.com/office/drawing/2014/main" id="{95EC180B-0CD8-E496-5F55-F16CE5EDED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5512574" y="341570809"/>
          <a:ext cx="5251036" cy="2185524"/>
        </a:xfrm>
        <a:prstGeom prst="rect">
          <a:avLst/>
        </a:prstGeom>
      </xdr:spPr>
    </xdr:pic>
    <xdr:clientData/>
  </xdr:twoCellAnchor>
  <xdr:twoCellAnchor>
    <xdr:from>
      <xdr:col>4</xdr:col>
      <xdr:colOff>463826</xdr:colOff>
      <xdr:row>1887</xdr:row>
      <xdr:rowOff>92767</xdr:rowOff>
    </xdr:from>
    <xdr:to>
      <xdr:col>5</xdr:col>
      <xdr:colOff>576470</xdr:colOff>
      <xdr:row>1888</xdr:row>
      <xdr:rowOff>53010</xdr:rowOff>
    </xdr:to>
    <xdr:sp macro="" textlink="">
      <xdr:nvSpPr>
        <xdr:cNvPr id="80" name="Retângulo 79">
          <a:extLst>
            <a:ext uri="{FF2B5EF4-FFF2-40B4-BE49-F238E27FC236}">
              <a16:creationId xmlns:a16="http://schemas.microsoft.com/office/drawing/2014/main" id="{1E6B616A-ECCF-E60D-C635-A0FD762C190E}"/>
            </a:ext>
          </a:extLst>
        </xdr:cNvPr>
        <xdr:cNvSpPr/>
      </xdr:nvSpPr>
      <xdr:spPr>
        <a:xfrm>
          <a:off x="5433391" y="345696210"/>
          <a:ext cx="1113183" cy="132522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3</xdr:col>
      <xdr:colOff>351181</xdr:colOff>
      <xdr:row>1937</xdr:row>
      <xdr:rowOff>119270</xdr:rowOff>
    </xdr:from>
    <xdr:to>
      <xdr:col>7</xdr:col>
      <xdr:colOff>688802</xdr:colOff>
      <xdr:row>1940</xdr:row>
      <xdr:rowOff>689444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BD6B1B43-36BB-755D-3E3E-1810089001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075042" y="240341427"/>
          <a:ext cx="4540548" cy="1093360"/>
        </a:xfrm>
        <a:prstGeom prst="rect">
          <a:avLst/>
        </a:prstGeom>
      </xdr:spPr>
    </xdr:pic>
    <xdr:clientData/>
  </xdr:twoCellAnchor>
  <xdr:twoCellAnchor>
    <xdr:from>
      <xdr:col>3</xdr:col>
      <xdr:colOff>397565</xdr:colOff>
      <xdr:row>1940</xdr:row>
      <xdr:rowOff>549966</xdr:rowOff>
    </xdr:from>
    <xdr:to>
      <xdr:col>7</xdr:col>
      <xdr:colOff>762000</xdr:colOff>
      <xdr:row>1940</xdr:row>
      <xdr:rowOff>702366</xdr:rowOff>
    </xdr:to>
    <xdr:sp macro="" textlink="">
      <xdr:nvSpPr>
        <xdr:cNvPr id="17" name="Retângulo 16">
          <a:extLst>
            <a:ext uri="{FF2B5EF4-FFF2-40B4-BE49-F238E27FC236}">
              <a16:creationId xmlns:a16="http://schemas.microsoft.com/office/drawing/2014/main" id="{40B70D28-870F-1E1B-AA08-805EE01FA065}"/>
            </a:ext>
          </a:extLst>
        </xdr:cNvPr>
        <xdr:cNvSpPr/>
      </xdr:nvSpPr>
      <xdr:spPr>
        <a:xfrm>
          <a:off x="4121426" y="241288957"/>
          <a:ext cx="4472609" cy="15240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3</xdr:col>
      <xdr:colOff>324678</xdr:colOff>
      <xdr:row>1948</xdr:row>
      <xdr:rowOff>225286</xdr:rowOff>
    </xdr:from>
    <xdr:to>
      <xdr:col>7</xdr:col>
      <xdr:colOff>682619</xdr:colOff>
      <xdr:row>1948</xdr:row>
      <xdr:rowOff>1330076</xdr:rowOff>
    </xdr:to>
    <xdr:pic>
      <xdr:nvPicPr>
        <xdr:cNvPr id="20" name="Imagem 19">
          <a:extLst>
            <a:ext uri="{FF2B5EF4-FFF2-40B4-BE49-F238E27FC236}">
              <a16:creationId xmlns:a16="http://schemas.microsoft.com/office/drawing/2014/main" id="{6AD81719-FE02-43DD-8C50-7C6841A96F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048539" y="243283408"/>
          <a:ext cx="4540548" cy="1093360"/>
        </a:xfrm>
        <a:prstGeom prst="rect">
          <a:avLst/>
        </a:prstGeom>
      </xdr:spPr>
    </xdr:pic>
    <xdr:clientData/>
  </xdr:twoCellAnchor>
  <xdr:twoCellAnchor>
    <xdr:from>
      <xdr:col>3</xdr:col>
      <xdr:colOff>384313</xdr:colOff>
      <xdr:row>1948</xdr:row>
      <xdr:rowOff>1040295</xdr:rowOff>
    </xdr:from>
    <xdr:to>
      <xdr:col>7</xdr:col>
      <xdr:colOff>748748</xdr:colOff>
      <xdr:row>1948</xdr:row>
      <xdr:rowOff>1159565</xdr:rowOff>
    </xdr:to>
    <xdr:sp macro="" textlink="">
      <xdr:nvSpPr>
        <xdr:cNvPr id="28" name="Retângulo 27">
          <a:extLst>
            <a:ext uri="{FF2B5EF4-FFF2-40B4-BE49-F238E27FC236}">
              <a16:creationId xmlns:a16="http://schemas.microsoft.com/office/drawing/2014/main" id="{42557B25-3FF0-1749-A4E1-40F10442B3CF}"/>
            </a:ext>
          </a:extLst>
        </xdr:cNvPr>
        <xdr:cNvSpPr/>
      </xdr:nvSpPr>
      <xdr:spPr>
        <a:xfrm>
          <a:off x="4108174" y="244098417"/>
          <a:ext cx="4472609" cy="11927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3</xdr:col>
      <xdr:colOff>284922</xdr:colOff>
      <xdr:row>1955</xdr:row>
      <xdr:rowOff>139147</xdr:rowOff>
    </xdr:from>
    <xdr:to>
      <xdr:col>7</xdr:col>
      <xdr:colOff>645403</xdr:colOff>
      <xdr:row>1958</xdr:row>
      <xdr:rowOff>720754</xdr:rowOff>
    </xdr:to>
    <xdr:pic>
      <xdr:nvPicPr>
        <xdr:cNvPr id="35" name="Imagem 34">
          <a:extLst>
            <a:ext uri="{FF2B5EF4-FFF2-40B4-BE49-F238E27FC236}">
              <a16:creationId xmlns:a16="http://schemas.microsoft.com/office/drawing/2014/main" id="{3CE3C201-816A-480E-BA00-06533BEB53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167809" y="363831808"/>
          <a:ext cx="4548168" cy="1093360"/>
        </a:xfrm>
        <a:prstGeom prst="rect">
          <a:avLst/>
        </a:prstGeom>
      </xdr:spPr>
    </xdr:pic>
    <xdr:clientData/>
  </xdr:twoCellAnchor>
  <xdr:twoCellAnchor>
    <xdr:from>
      <xdr:col>3</xdr:col>
      <xdr:colOff>344557</xdr:colOff>
      <xdr:row>1958</xdr:row>
      <xdr:rowOff>298174</xdr:rowOff>
    </xdr:from>
    <xdr:to>
      <xdr:col>7</xdr:col>
      <xdr:colOff>702365</xdr:colOff>
      <xdr:row>1958</xdr:row>
      <xdr:rowOff>443947</xdr:rowOff>
    </xdr:to>
    <xdr:sp macro="" textlink="">
      <xdr:nvSpPr>
        <xdr:cNvPr id="36" name="Retângulo 35">
          <a:extLst>
            <a:ext uri="{FF2B5EF4-FFF2-40B4-BE49-F238E27FC236}">
              <a16:creationId xmlns:a16="http://schemas.microsoft.com/office/drawing/2014/main" id="{154C3D8B-D0AB-4B96-F868-9625407D149F}"/>
            </a:ext>
          </a:extLst>
        </xdr:cNvPr>
        <xdr:cNvSpPr/>
      </xdr:nvSpPr>
      <xdr:spPr>
        <a:xfrm>
          <a:off x="4227444" y="364507670"/>
          <a:ext cx="4545495" cy="145773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2</xdr:col>
      <xdr:colOff>1212574</xdr:colOff>
      <xdr:row>1968</xdr:row>
      <xdr:rowOff>6629</xdr:rowOff>
    </xdr:from>
    <xdr:to>
      <xdr:col>7</xdr:col>
      <xdr:colOff>193702</xdr:colOff>
      <xdr:row>1968</xdr:row>
      <xdr:rowOff>1183679</xdr:rowOff>
    </xdr:to>
    <xdr:pic>
      <xdr:nvPicPr>
        <xdr:cNvPr id="37" name="Imagem 36">
          <a:extLst>
            <a:ext uri="{FF2B5EF4-FFF2-40B4-BE49-F238E27FC236}">
              <a16:creationId xmlns:a16="http://schemas.microsoft.com/office/drawing/2014/main" id="{3DCAFA61-C1CC-6943-2517-239031D4E0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498574" y="248769812"/>
          <a:ext cx="4611756" cy="1188480"/>
        </a:xfrm>
        <a:prstGeom prst="rect">
          <a:avLst/>
        </a:prstGeom>
      </xdr:spPr>
    </xdr:pic>
    <xdr:clientData/>
  </xdr:twoCellAnchor>
  <xdr:twoCellAnchor>
    <xdr:from>
      <xdr:col>2</xdr:col>
      <xdr:colOff>1272209</xdr:colOff>
      <xdr:row>1968</xdr:row>
      <xdr:rowOff>549965</xdr:rowOff>
    </xdr:from>
    <xdr:to>
      <xdr:col>7</xdr:col>
      <xdr:colOff>218661</xdr:colOff>
      <xdr:row>1968</xdr:row>
      <xdr:rowOff>702365</xdr:rowOff>
    </xdr:to>
    <xdr:sp macro="" textlink="">
      <xdr:nvSpPr>
        <xdr:cNvPr id="38" name="Retângulo 37">
          <a:extLst>
            <a:ext uri="{FF2B5EF4-FFF2-40B4-BE49-F238E27FC236}">
              <a16:creationId xmlns:a16="http://schemas.microsoft.com/office/drawing/2014/main" id="{0685748E-184D-F45F-3E04-EE0F63AC398A}"/>
            </a:ext>
          </a:extLst>
        </xdr:cNvPr>
        <xdr:cNvSpPr/>
      </xdr:nvSpPr>
      <xdr:spPr>
        <a:xfrm>
          <a:off x="3558209" y="249313148"/>
          <a:ext cx="4492487" cy="15240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2</xdr:col>
      <xdr:colOff>1258956</xdr:colOff>
      <xdr:row>1975</xdr:row>
      <xdr:rowOff>79513</xdr:rowOff>
    </xdr:from>
    <xdr:to>
      <xdr:col>7</xdr:col>
      <xdr:colOff>231194</xdr:colOff>
      <xdr:row>1976</xdr:row>
      <xdr:rowOff>1102066</xdr:rowOff>
    </xdr:to>
    <xdr:pic>
      <xdr:nvPicPr>
        <xdr:cNvPr id="39" name="Imagem 38">
          <a:extLst>
            <a:ext uri="{FF2B5EF4-FFF2-40B4-BE49-F238E27FC236}">
              <a16:creationId xmlns:a16="http://schemas.microsoft.com/office/drawing/2014/main" id="{5695529C-1E7A-47E5-8F6E-866D2EEBC0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544956" y="251367235"/>
          <a:ext cx="4611756" cy="1188480"/>
        </a:xfrm>
        <a:prstGeom prst="rect">
          <a:avLst/>
        </a:prstGeom>
      </xdr:spPr>
    </xdr:pic>
    <xdr:clientData/>
  </xdr:twoCellAnchor>
  <xdr:twoCellAnchor>
    <xdr:from>
      <xdr:col>2</xdr:col>
      <xdr:colOff>1345095</xdr:colOff>
      <xdr:row>1976</xdr:row>
      <xdr:rowOff>914397</xdr:rowOff>
    </xdr:from>
    <xdr:to>
      <xdr:col>7</xdr:col>
      <xdr:colOff>291547</xdr:colOff>
      <xdr:row>1976</xdr:row>
      <xdr:rowOff>1066797</xdr:rowOff>
    </xdr:to>
    <xdr:sp macro="" textlink="">
      <xdr:nvSpPr>
        <xdr:cNvPr id="40" name="Retângulo 39">
          <a:extLst>
            <a:ext uri="{FF2B5EF4-FFF2-40B4-BE49-F238E27FC236}">
              <a16:creationId xmlns:a16="http://schemas.microsoft.com/office/drawing/2014/main" id="{1867E50F-11AF-4D70-9284-4433A4943D11}"/>
            </a:ext>
          </a:extLst>
        </xdr:cNvPr>
        <xdr:cNvSpPr/>
      </xdr:nvSpPr>
      <xdr:spPr>
        <a:xfrm>
          <a:off x="3631095" y="252374397"/>
          <a:ext cx="4492487" cy="15240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2</xdr:col>
      <xdr:colOff>1391476</xdr:colOff>
      <xdr:row>1982</xdr:row>
      <xdr:rowOff>132521</xdr:rowOff>
    </xdr:from>
    <xdr:to>
      <xdr:col>7</xdr:col>
      <xdr:colOff>377684</xdr:colOff>
      <xdr:row>1989</xdr:row>
      <xdr:rowOff>115051</xdr:rowOff>
    </xdr:to>
    <xdr:pic>
      <xdr:nvPicPr>
        <xdr:cNvPr id="41" name="Imagem 40">
          <a:extLst>
            <a:ext uri="{FF2B5EF4-FFF2-40B4-BE49-F238E27FC236}">
              <a16:creationId xmlns:a16="http://schemas.microsoft.com/office/drawing/2014/main" id="{F6E6B650-8DF0-4AA9-AC01-9ADFC5D331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677476" y="275313912"/>
          <a:ext cx="4611756" cy="1188480"/>
        </a:xfrm>
        <a:prstGeom prst="rect">
          <a:avLst/>
        </a:prstGeom>
      </xdr:spPr>
    </xdr:pic>
    <xdr:clientData/>
  </xdr:twoCellAnchor>
  <xdr:twoCellAnchor>
    <xdr:from>
      <xdr:col>3</xdr:col>
      <xdr:colOff>6626</xdr:colOff>
      <xdr:row>1986</xdr:row>
      <xdr:rowOff>132522</xdr:rowOff>
    </xdr:from>
    <xdr:to>
      <xdr:col>7</xdr:col>
      <xdr:colOff>404192</xdr:colOff>
      <xdr:row>1987</xdr:row>
      <xdr:rowOff>119268</xdr:rowOff>
    </xdr:to>
    <xdr:sp macro="" textlink="">
      <xdr:nvSpPr>
        <xdr:cNvPr id="42" name="Retângulo 41">
          <a:extLst>
            <a:ext uri="{FF2B5EF4-FFF2-40B4-BE49-F238E27FC236}">
              <a16:creationId xmlns:a16="http://schemas.microsoft.com/office/drawing/2014/main" id="{CFC8808C-1704-4561-8B79-F9CBE0D4AF61}"/>
            </a:ext>
          </a:extLst>
        </xdr:cNvPr>
        <xdr:cNvSpPr/>
      </xdr:nvSpPr>
      <xdr:spPr>
        <a:xfrm>
          <a:off x="3730487" y="276003026"/>
          <a:ext cx="4505740" cy="15902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3</xdr:col>
      <xdr:colOff>304801</xdr:colOff>
      <xdr:row>1995</xdr:row>
      <xdr:rowOff>152399</xdr:rowOff>
    </xdr:from>
    <xdr:to>
      <xdr:col>7</xdr:col>
      <xdr:colOff>727600</xdr:colOff>
      <xdr:row>2002</xdr:row>
      <xdr:rowOff>148904</xdr:rowOff>
    </xdr:to>
    <xdr:pic>
      <xdr:nvPicPr>
        <xdr:cNvPr id="43" name="Imagem 42">
          <a:extLst>
            <a:ext uri="{FF2B5EF4-FFF2-40B4-BE49-F238E27FC236}">
              <a16:creationId xmlns:a16="http://schemas.microsoft.com/office/drawing/2014/main" id="{F53E2013-F38A-4F86-9C67-57348A0307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187688" y="373744434"/>
          <a:ext cx="4611756" cy="1196101"/>
        </a:xfrm>
        <a:prstGeom prst="rect">
          <a:avLst/>
        </a:prstGeom>
      </xdr:spPr>
    </xdr:pic>
    <xdr:clientData/>
  </xdr:twoCellAnchor>
  <xdr:twoCellAnchor>
    <xdr:from>
      <xdr:col>3</xdr:col>
      <xdr:colOff>351183</xdr:colOff>
      <xdr:row>2000</xdr:row>
      <xdr:rowOff>125896</xdr:rowOff>
    </xdr:from>
    <xdr:to>
      <xdr:col>7</xdr:col>
      <xdr:colOff>748749</xdr:colOff>
      <xdr:row>2001</xdr:row>
      <xdr:rowOff>112641</xdr:rowOff>
    </xdr:to>
    <xdr:sp macro="" textlink="">
      <xdr:nvSpPr>
        <xdr:cNvPr id="44" name="Retângulo 43">
          <a:extLst>
            <a:ext uri="{FF2B5EF4-FFF2-40B4-BE49-F238E27FC236}">
              <a16:creationId xmlns:a16="http://schemas.microsoft.com/office/drawing/2014/main" id="{A87FA7E9-0036-4694-B697-C4E8A05A8460}"/>
            </a:ext>
          </a:extLst>
        </xdr:cNvPr>
        <xdr:cNvSpPr/>
      </xdr:nvSpPr>
      <xdr:spPr>
        <a:xfrm>
          <a:off x="4234070" y="374579322"/>
          <a:ext cx="4585253" cy="159023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4</xdr:col>
      <xdr:colOff>364434</xdr:colOff>
      <xdr:row>2014</xdr:row>
      <xdr:rowOff>165653</xdr:rowOff>
    </xdr:from>
    <xdr:to>
      <xdr:col>7</xdr:col>
      <xdr:colOff>879281</xdr:colOff>
      <xdr:row>2018</xdr:row>
      <xdr:rowOff>1526967</xdr:rowOff>
    </xdr:to>
    <xdr:pic>
      <xdr:nvPicPr>
        <xdr:cNvPr id="52" name="Imagem 51">
          <a:extLst>
            <a:ext uri="{FF2B5EF4-FFF2-40B4-BE49-F238E27FC236}">
              <a16:creationId xmlns:a16="http://schemas.microsoft.com/office/drawing/2014/main" id="{9C94D95A-7C65-3B4C-FF0D-DCB4F3C832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5333999" y="377309270"/>
          <a:ext cx="3624746" cy="2059316"/>
        </a:xfrm>
        <a:prstGeom prst="rect">
          <a:avLst/>
        </a:prstGeom>
      </xdr:spPr>
    </xdr:pic>
    <xdr:clientData/>
  </xdr:twoCellAnchor>
  <xdr:twoCellAnchor>
    <xdr:from>
      <xdr:col>4</xdr:col>
      <xdr:colOff>390939</xdr:colOff>
      <xdr:row>2018</xdr:row>
      <xdr:rowOff>940904</xdr:rowOff>
    </xdr:from>
    <xdr:to>
      <xdr:col>7</xdr:col>
      <xdr:colOff>954156</xdr:colOff>
      <xdr:row>2018</xdr:row>
      <xdr:rowOff>1126435</xdr:rowOff>
    </xdr:to>
    <xdr:sp macro="" textlink="">
      <xdr:nvSpPr>
        <xdr:cNvPr id="53" name="Retângulo 52">
          <a:extLst>
            <a:ext uri="{FF2B5EF4-FFF2-40B4-BE49-F238E27FC236}">
              <a16:creationId xmlns:a16="http://schemas.microsoft.com/office/drawing/2014/main" id="{6818C843-F8BE-44B6-055E-6F7ADEB9C590}"/>
            </a:ext>
          </a:extLst>
        </xdr:cNvPr>
        <xdr:cNvSpPr/>
      </xdr:nvSpPr>
      <xdr:spPr>
        <a:xfrm>
          <a:off x="5360504" y="378773634"/>
          <a:ext cx="3664226" cy="185531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3</xdr:col>
      <xdr:colOff>318052</xdr:colOff>
      <xdr:row>2025</xdr:row>
      <xdr:rowOff>0</xdr:rowOff>
    </xdr:from>
    <xdr:to>
      <xdr:col>6</xdr:col>
      <xdr:colOff>841513</xdr:colOff>
      <xdr:row>2036</xdr:row>
      <xdr:rowOff>155366</xdr:rowOff>
    </xdr:to>
    <xdr:pic>
      <xdr:nvPicPr>
        <xdr:cNvPr id="54" name="Imagem 53">
          <a:extLst>
            <a:ext uri="{FF2B5EF4-FFF2-40B4-BE49-F238E27FC236}">
              <a16:creationId xmlns:a16="http://schemas.microsoft.com/office/drawing/2014/main" id="{6C9D0B58-F0F7-4438-B712-F0CDCC6774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4041913" y="263108661"/>
          <a:ext cx="3631096" cy="2051696"/>
        </a:xfrm>
        <a:prstGeom prst="rect">
          <a:avLst/>
        </a:prstGeom>
      </xdr:spPr>
    </xdr:pic>
    <xdr:clientData/>
  </xdr:twoCellAnchor>
  <xdr:twoCellAnchor>
    <xdr:from>
      <xdr:col>3</xdr:col>
      <xdr:colOff>331304</xdr:colOff>
      <xdr:row>2032</xdr:row>
      <xdr:rowOff>46382</xdr:rowOff>
    </xdr:from>
    <xdr:to>
      <xdr:col>6</xdr:col>
      <xdr:colOff>887895</xdr:colOff>
      <xdr:row>2033</xdr:row>
      <xdr:rowOff>59635</xdr:rowOff>
    </xdr:to>
    <xdr:sp macro="" textlink="">
      <xdr:nvSpPr>
        <xdr:cNvPr id="55" name="Retângulo 54">
          <a:extLst>
            <a:ext uri="{FF2B5EF4-FFF2-40B4-BE49-F238E27FC236}">
              <a16:creationId xmlns:a16="http://schemas.microsoft.com/office/drawing/2014/main" id="{9527306A-9776-4B36-987D-E364787D0C8B}"/>
            </a:ext>
          </a:extLst>
        </xdr:cNvPr>
        <xdr:cNvSpPr/>
      </xdr:nvSpPr>
      <xdr:spPr>
        <a:xfrm>
          <a:off x="4055165" y="264360991"/>
          <a:ext cx="3584713" cy="185531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4</xdr:col>
      <xdr:colOff>145775</xdr:colOff>
      <xdr:row>2044</xdr:row>
      <xdr:rowOff>159026</xdr:rowOff>
    </xdr:from>
    <xdr:to>
      <xdr:col>7</xdr:col>
      <xdr:colOff>682212</xdr:colOff>
      <xdr:row>2050</xdr:row>
      <xdr:rowOff>1178322</xdr:rowOff>
    </xdr:to>
    <xdr:pic>
      <xdr:nvPicPr>
        <xdr:cNvPr id="56" name="Imagem 55">
          <a:extLst>
            <a:ext uri="{FF2B5EF4-FFF2-40B4-BE49-F238E27FC236}">
              <a16:creationId xmlns:a16="http://schemas.microsoft.com/office/drawing/2014/main" id="{37A9E0F1-3873-4B40-8A2E-14B0526437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4876801" y="266448209"/>
          <a:ext cx="3631096" cy="2051696"/>
        </a:xfrm>
        <a:prstGeom prst="rect">
          <a:avLst/>
        </a:prstGeom>
      </xdr:spPr>
    </xdr:pic>
    <xdr:clientData/>
  </xdr:twoCellAnchor>
  <xdr:twoCellAnchor>
    <xdr:from>
      <xdr:col>4</xdr:col>
      <xdr:colOff>172278</xdr:colOff>
      <xdr:row>2050</xdr:row>
      <xdr:rowOff>165652</xdr:rowOff>
    </xdr:from>
    <xdr:to>
      <xdr:col>7</xdr:col>
      <xdr:colOff>655982</xdr:colOff>
      <xdr:row>2050</xdr:row>
      <xdr:rowOff>344557</xdr:rowOff>
    </xdr:to>
    <xdr:sp macro="" textlink="">
      <xdr:nvSpPr>
        <xdr:cNvPr id="57" name="Retângulo 56">
          <a:extLst>
            <a:ext uri="{FF2B5EF4-FFF2-40B4-BE49-F238E27FC236}">
              <a16:creationId xmlns:a16="http://schemas.microsoft.com/office/drawing/2014/main" id="{C332E5BB-0E42-C8E4-5BFD-774D56BBA03F}"/>
            </a:ext>
          </a:extLst>
        </xdr:cNvPr>
        <xdr:cNvSpPr/>
      </xdr:nvSpPr>
      <xdr:spPr>
        <a:xfrm>
          <a:off x="4903304" y="267488504"/>
          <a:ext cx="3584713" cy="17890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4</xdr:col>
      <xdr:colOff>66261</xdr:colOff>
      <xdr:row>2058</xdr:row>
      <xdr:rowOff>6626</xdr:rowOff>
    </xdr:from>
    <xdr:to>
      <xdr:col>7</xdr:col>
      <xdr:colOff>606508</xdr:colOff>
      <xdr:row>2061</xdr:row>
      <xdr:rowOff>111521</xdr:rowOff>
    </xdr:to>
    <xdr:pic>
      <xdr:nvPicPr>
        <xdr:cNvPr id="58" name="Imagem 57">
          <a:extLst>
            <a:ext uri="{FF2B5EF4-FFF2-40B4-BE49-F238E27FC236}">
              <a16:creationId xmlns:a16="http://schemas.microsoft.com/office/drawing/2014/main" id="{E07BA95C-2D54-430B-B983-3455489DD9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5035826" y="387838122"/>
          <a:ext cx="3637446" cy="2045346"/>
        </a:xfrm>
        <a:prstGeom prst="rect">
          <a:avLst/>
        </a:prstGeom>
      </xdr:spPr>
    </xdr:pic>
    <xdr:clientData/>
  </xdr:twoCellAnchor>
  <xdr:twoCellAnchor>
    <xdr:from>
      <xdr:col>4</xdr:col>
      <xdr:colOff>79513</xdr:colOff>
      <xdr:row>2060</xdr:row>
      <xdr:rowOff>1451113</xdr:rowOff>
    </xdr:from>
    <xdr:to>
      <xdr:col>7</xdr:col>
      <xdr:colOff>569843</xdr:colOff>
      <xdr:row>2061</xdr:row>
      <xdr:rowOff>53008</xdr:rowOff>
    </xdr:to>
    <xdr:sp macro="" textlink="">
      <xdr:nvSpPr>
        <xdr:cNvPr id="59" name="Retângulo 58">
          <a:extLst>
            <a:ext uri="{FF2B5EF4-FFF2-40B4-BE49-F238E27FC236}">
              <a16:creationId xmlns:a16="http://schemas.microsoft.com/office/drawing/2014/main" id="{1A98E473-E273-3516-5511-9D6792FA785B}"/>
            </a:ext>
          </a:extLst>
        </xdr:cNvPr>
        <xdr:cNvSpPr/>
      </xdr:nvSpPr>
      <xdr:spPr>
        <a:xfrm>
          <a:off x="5049078" y="389627165"/>
          <a:ext cx="3591339" cy="205408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2</xdr:col>
      <xdr:colOff>689112</xdr:colOff>
      <xdr:row>2069</xdr:row>
      <xdr:rowOff>53008</xdr:rowOff>
    </xdr:from>
    <xdr:to>
      <xdr:col>7</xdr:col>
      <xdr:colOff>384593</xdr:colOff>
      <xdr:row>2078</xdr:row>
      <xdr:rowOff>116865</xdr:rowOff>
    </xdr:to>
    <xdr:pic>
      <xdr:nvPicPr>
        <xdr:cNvPr id="60" name="Imagem 59">
          <a:extLst>
            <a:ext uri="{FF2B5EF4-FFF2-40B4-BE49-F238E27FC236}">
              <a16:creationId xmlns:a16="http://schemas.microsoft.com/office/drawing/2014/main" id="{63602215-07A9-DE71-B3B7-1F4177BE34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2975112" y="273432104"/>
          <a:ext cx="5326109" cy="1624521"/>
        </a:xfrm>
        <a:prstGeom prst="rect">
          <a:avLst/>
        </a:prstGeom>
      </xdr:spPr>
    </xdr:pic>
    <xdr:clientData/>
  </xdr:twoCellAnchor>
  <xdr:twoCellAnchor>
    <xdr:from>
      <xdr:col>2</xdr:col>
      <xdr:colOff>1199322</xdr:colOff>
      <xdr:row>2071</xdr:row>
      <xdr:rowOff>33131</xdr:rowOff>
    </xdr:from>
    <xdr:to>
      <xdr:col>7</xdr:col>
      <xdr:colOff>424069</xdr:colOff>
      <xdr:row>2076</xdr:row>
      <xdr:rowOff>125896</xdr:rowOff>
    </xdr:to>
    <xdr:sp macro="" textlink="">
      <xdr:nvSpPr>
        <xdr:cNvPr id="61" name="Retângulo 60">
          <a:extLst>
            <a:ext uri="{FF2B5EF4-FFF2-40B4-BE49-F238E27FC236}">
              <a16:creationId xmlns:a16="http://schemas.microsoft.com/office/drawing/2014/main" id="{5706AD0F-0CEB-C011-8226-1F195B1F411C}"/>
            </a:ext>
          </a:extLst>
        </xdr:cNvPr>
        <xdr:cNvSpPr/>
      </xdr:nvSpPr>
      <xdr:spPr>
        <a:xfrm>
          <a:off x="3485322" y="273756783"/>
          <a:ext cx="4770782" cy="954156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2</xdr:col>
      <xdr:colOff>1205948</xdr:colOff>
      <xdr:row>2093</xdr:row>
      <xdr:rowOff>125896</xdr:rowOff>
    </xdr:from>
    <xdr:to>
      <xdr:col>7</xdr:col>
      <xdr:colOff>1145622</xdr:colOff>
      <xdr:row>2101</xdr:row>
      <xdr:rowOff>155363</xdr:rowOff>
    </xdr:to>
    <xdr:pic>
      <xdr:nvPicPr>
        <xdr:cNvPr id="62" name="Imagem 61">
          <a:extLst>
            <a:ext uri="{FF2B5EF4-FFF2-40B4-BE49-F238E27FC236}">
              <a16:creationId xmlns:a16="http://schemas.microsoft.com/office/drawing/2014/main" id="{EE256716-F422-4CB6-7C3C-B76CC49654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3650974" y="395418366"/>
          <a:ext cx="5572842" cy="1420394"/>
        </a:xfrm>
        <a:prstGeom prst="rect">
          <a:avLst/>
        </a:prstGeom>
      </xdr:spPr>
    </xdr:pic>
    <xdr:clientData/>
  </xdr:twoCellAnchor>
  <xdr:twoCellAnchor>
    <xdr:from>
      <xdr:col>2</xdr:col>
      <xdr:colOff>1225826</xdr:colOff>
      <xdr:row>2095</xdr:row>
      <xdr:rowOff>145774</xdr:rowOff>
    </xdr:from>
    <xdr:to>
      <xdr:col>8</xdr:col>
      <xdr:colOff>59635</xdr:colOff>
      <xdr:row>2101</xdr:row>
      <xdr:rowOff>165652</xdr:rowOff>
    </xdr:to>
    <xdr:sp macro="" textlink="">
      <xdr:nvSpPr>
        <xdr:cNvPr id="63" name="Retângulo 62">
          <a:extLst>
            <a:ext uri="{FF2B5EF4-FFF2-40B4-BE49-F238E27FC236}">
              <a16:creationId xmlns:a16="http://schemas.microsoft.com/office/drawing/2014/main" id="{1E953040-4ED9-188D-1FA8-A1DEC55548C6}"/>
            </a:ext>
          </a:extLst>
        </xdr:cNvPr>
        <xdr:cNvSpPr/>
      </xdr:nvSpPr>
      <xdr:spPr>
        <a:xfrm>
          <a:off x="3670852" y="395782800"/>
          <a:ext cx="5618922" cy="1053548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3</xdr:col>
      <xdr:colOff>751398</xdr:colOff>
      <xdr:row>2527</xdr:row>
      <xdr:rowOff>564874</xdr:rowOff>
    </xdr:from>
    <xdr:to>
      <xdr:col>7</xdr:col>
      <xdr:colOff>288274</xdr:colOff>
      <xdr:row>2528</xdr:row>
      <xdr:rowOff>489748</xdr:rowOff>
    </xdr:to>
    <xdr:sp macro="" textlink="">
      <xdr:nvSpPr>
        <xdr:cNvPr id="64" name="CaixaDeTexto 63">
          <a:extLst>
            <a:ext uri="{FF2B5EF4-FFF2-40B4-BE49-F238E27FC236}">
              <a16:creationId xmlns:a16="http://schemas.microsoft.com/office/drawing/2014/main" id="{FFF1F0CC-78E8-4ABA-8ECC-C4F0B649E41F}"/>
            </a:ext>
          </a:extLst>
        </xdr:cNvPr>
        <xdr:cNvSpPr txBox="1"/>
      </xdr:nvSpPr>
      <xdr:spPr>
        <a:xfrm>
          <a:off x="4637598" y="469606354"/>
          <a:ext cx="3727876" cy="9230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t-BR" sz="10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____________________________________</a:t>
          </a:r>
          <a:endParaRPr lang="pt-BR" sz="1000" baseline="0">
            <a:solidFill>
              <a:schemeClr val="dk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pPr algn="ctr"/>
          <a:r>
            <a:rPr lang="pt-BR" sz="100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INGRID DE PINHO CAVALCANTE</a:t>
          </a:r>
        </a:p>
        <a:p>
          <a:pPr algn="ctr"/>
          <a:r>
            <a:rPr lang="pt-BR" sz="100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ENGENHEIRA CIVIL </a:t>
          </a:r>
          <a:endParaRPr lang="pt-BR" sz="1000">
            <a:solidFill>
              <a:schemeClr val="dk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pPr algn="ctr"/>
          <a:r>
            <a:rPr lang="pt-BR" sz="10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CREA: 37884AM</a:t>
          </a:r>
        </a:p>
        <a:p>
          <a:endParaRPr lang="pt-BR" sz="1100"/>
        </a:p>
      </xdr:txBody>
    </xdr:sp>
    <xdr:clientData/>
  </xdr:twoCellAnchor>
  <xdr:twoCellAnchor editAs="oneCell">
    <xdr:from>
      <xdr:col>4</xdr:col>
      <xdr:colOff>979314</xdr:colOff>
      <xdr:row>490</xdr:row>
      <xdr:rowOff>66262</xdr:rowOff>
    </xdr:from>
    <xdr:to>
      <xdr:col>6</xdr:col>
      <xdr:colOff>910972</xdr:colOff>
      <xdr:row>497</xdr:row>
      <xdr:rowOff>117006</xdr:rowOff>
    </xdr:to>
    <xdr:pic>
      <xdr:nvPicPr>
        <xdr:cNvPr id="12" name="Imagem 11">
          <a:extLst>
            <a:ext uri="{FF2B5EF4-FFF2-40B4-BE49-F238E27FC236}">
              <a16:creationId xmlns:a16="http://schemas.microsoft.com/office/drawing/2014/main" id="{9304CAE5-2277-1F87-AAE8-58742E6FC8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5869366" y="79168488"/>
          <a:ext cx="1942455" cy="1265582"/>
        </a:xfrm>
        <a:prstGeom prst="rect">
          <a:avLst/>
        </a:prstGeom>
      </xdr:spPr>
    </xdr:pic>
    <xdr:clientData/>
  </xdr:twoCellAnchor>
  <xdr:twoCellAnchor editAs="oneCell">
    <xdr:from>
      <xdr:col>7</xdr:col>
      <xdr:colOff>138943</xdr:colOff>
      <xdr:row>489</xdr:row>
      <xdr:rowOff>152399</xdr:rowOff>
    </xdr:from>
    <xdr:to>
      <xdr:col>8</xdr:col>
      <xdr:colOff>872697</xdr:colOff>
      <xdr:row>498</xdr:row>
      <xdr:rowOff>34400</xdr:rowOff>
    </xdr:to>
    <xdr:pic>
      <xdr:nvPicPr>
        <xdr:cNvPr id="13" name="Imagem 12">
          <a:extLst>
            <a:ext uri="{FF2B5EF4-FFF2-40B4-BE49-F238E27FC236}">
              <a16:creationId xmlns:a16="http://schemas.microsoft.com/office/drawing/2014/main" id="{E28F0D66-660A-6650-ECA5-8F0B5A1ED9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8130004" y="79082347"/>
          <a:ext cx="1892049" cy="1431235"/>
        </a:xfrm>
        <a:prstGeom prst="rect">
          <a:avLst/>
        </a:prstGeom>
      </xdr:spPr>
    </xdr:pic>
    <xdr:clientData/>
  </xdr:twoCellAnchor>
  <xdr:twoCellAnchor>
    <xdr:from>
      <xdr:col>4</xdr:col>
      <xdr:colOff>960783</xdr:colOff>
      <xdr:row>490</xdr:row>
      <xdr:rowOff>66261</xdr:rowOff>
    </xdr:from>
    <xdr:to>
      <xdr:col>6</xdr:col>
      <xdr:colOff>887895</xdr:colOff>
      <xdr:row>491</xdr:row>
      <xdr:rowOff>119271</xdr:rowOff>
    </xdr:to>
    <xdr:sp macro="" textlink="">
      <xdr:nvSpPr>
        <xdr:cNvPr id="29" name="Retângulo 28">
          <a:extLst>
            <a:ext uri="{FF2B5EF4-FFF2-40B4-BE49-F238E27FC236}">
              <a16:creationId xmlns:a16="http://schemas.microsoft.com/office/drawing/2014/main" id="{AA683A6E-EA83-4361-8A0A-46E28E32208E}"/>
            </a:ext>
          </a:extLst>
        </xdr:cNvPr>
        <xdr:cNvSpPr/>
      </xdr:nvSpPr>
      <xdr:spPr>
        <a:xfrm>
          <a:off x="5850835" y="79168487"/>
          <a:ext cx="1948069" cy="225288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7</xdr:col>
      <xdr:colOff>145774</xdr:colOff>
      <xdr:row>489</xdr:row>
      <xdr:rowOff>165652</xdr:rowOff>
    </xdr:from>
    <xdr:to>
      <xdr:col>8</xdr:col>
      <xdr:colOff>868017</xdr:colOff>
      <xdr:row>491</xdr:row>
      <xdr:rowOff>46384</xdr:rowOff>
    </xdr:to>
    <xdr:sp macro="" textlink="">
      <xdr:nvSpPr>
        <xdr:cNvPr id="67" name="Retângulo 66">
          <a:extLst>
            <a:ext uri="{FF2B5EF4-FFF2-40B4-BE49-F238E27FC236}">
              <a16:creationId xmlns:a16="http://schemas.microsoft.com/office/drawing/2014/main" id="{AD2F1160-3603-4BB8-AE38-420764FDA0FD}"/>
            </a:ext>
          </a:extLst>
        </xdr:cNvPr>
        <xdr:cNvSpPr/>
      </xdr:nvSpPr>
      <xdr:spPr>
        <a:xfrm>
          <a:off x="8136835" y="79095600"/>
          <a:ext cx="1881808" cy="225288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4</xdr:col>
      <xdr:colOff>828261</xdr:colOff>
      <xdr:row>507</xdr:row>
      <xdr:rowOff>6625</xdr:rowOff>
    </xdr:from>
    <xdr:to>
      <xdr:col>6</xdr:col>
      <xdr:colOff>758649</xdr:colOff>
      <xdr:row>514</xdr:row>
      <xdr:rowOff>72610</xdr:rowOff>
    </xdr:to>
    <xdr:pic>
      <xdr:nvPicPr>
        <xdr:cNvPr id="87" name="Imagem 86">
          <a:extLst>
            <a:ext uri="{FF2B5EF4-FFF2-40B4-BE49-F238E27FC236}">
              <a16:creationId xmlns:a16="http://schemas.microsoft.com/office/drawing/2014/main" id="{7BF0C4F0-685A-4691-924B-706B6F2FB8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5718313" y="86861373"/>
          <a:ext cx="1942455" cy="1265582"/>
        </a:xfrm>
        <a:prstGeom prst="rect">
          <a:avLst/>
        </a:prstGeom>
      </xdr:spPr>
    </xdr:pic>
    <xdr:clientData/>
  </xdr:twoCellAnchor>
  <xdr:twoCellAnchor>
    <xdr:from>
      <xdr:col>4</xdr:col>
      <xdr:colOff>781878</xdr:colOff>
      <xdr:row>508</xdr:row>
      <xdr:rowOff>39756</xdr:rowOff>
    </xdr:from>
    <xdr:to>
      <xdr:col>6</xdr:col>
      <xdr:colOff>722243</xdr:colOff>
      <xdr:row>509</xdr:row>
      <xdr:rowOff>92766</xdr:rowOff>
    </xdr:to>
    <xdr:sp macro="" textlink="">
      <xdr:nvSpPr>
        <xdr:cNvPr id="102" name="Retângulo 101">
          <a:extLst>
            <a:ext uri="{FF2B5EF4-FFF2-40B4-BE49-F238E27FC236}">
              <a16:creationId xmlns:a16="http://schemas.microsoft.com/office/drawing/2014/main" id="{5CAC2179-2DC4-43EF-BB6D-6536F4A5722B}"/>
            </a:ext>
          </a:extLst>
        </xdr:cNvPr>
        <xdr:cNvSpPr/>
      </xdr:nvSpPr>
      <xdr:spPr>
        <a:xfrm>
          <a:off x="5671930" y="82242991"/>
          <a:ext cx="1961322" cy="225288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4</xdr:col>
      <xdr:colOff>265045</xdr:colOff>
      <xdr:row>520</xdr:row>
      <xdr:rowOff>46383</xdr:rowOff>
    </xdr:from>
    <xdr:to>
      <xdr:col>6</xdr:col>
      <xdr:colOff>148837</xdr:colOff>
      <xdr:row>528</xdr:row>
      <xdr:rowOff>110822</xdr:rowOff>
    </xdr:to>
    <xdr:pic>
      <xdr:nvPicPr>
        <xdr:cNvPr id="125" name="Imagem 124">
          <a:extLst>
            <a:ext uri="{FF2B5EF4-FFF2-40B4-BE49-F238E27FC236}">
              <a16:creationId xmlns:a16="http://schemas.microsoft.com/office/drawing/2014/main" id="{F7F6B674-F761-4E95-BC79-FDE9EA067F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5155097" y="84316957"/>
          <a:ext cx="1892049" cy="1431235"/>
        </a:xfrm>
        <a:prstGeom prst="rect">
          <a:avLst/>
        </a:prstGeom>
      </xdr:spPr>
    </xdr:pic>
    <xdr:clientData/>
  </xdr:twoCellAnchor>
  <xdr:twoCellAnchor>
    <xdr:from>
      <xdr:col>4</xdr:col>
      <xdr:colOff>172279</xdr:colOff>
      <xdr:row>522</xdr:row>
      <xdr:rowOff>112644</xdr:rowOff>
    </xdr:from>
    <xdr:to>
      <xdr:col>6</xdr:col>
      <xdr:colOff>132521</xdr:colOff>
      <xdr:row>523</xdr:row>
      <xdr:rowOff>165653</xdr:rowOff>
    </xdr:to>
    <xdr:sp macro="" textlink="">
      <xdr:nvSpPr>
        <xdr:cNvPr id="126" name="Retângulo 125">
          <a:extLst>
            <a:ext uri="{FF2B5EF4-FFF2-40B4-BE49-F238E27FC236}">
              <a16:creationId xmlns:a16="http://schemas.microsoft.com/office/drawing/2014/main" id="{74821A76-7DD9-4B46-B2BB-80345EBD0F58}"/>
            </a:ext>
          </a:extLst>
        </xdr:cNvPr>
        <xdr:cNvSpPr/>
      </xdr:nvSpPr>
      <xdr:spPr>
        <a:xfrm>
          <a:off x="5062331" y="84727774"/>
          <a:ext cx="1981199" cy="225288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2</xdr:col>
      <xdr:colOff>390939</xdr:colOff>
      <xdr:row>536</xdr:row>
      <xdr:rowOff>59635</xdr:rowOff>
    </xdr:from>
    <xdr:to>
      <xdr:col>3</xdr:col>
      <xdr:colOff>953229</xdr:colOff>
      <xdr:row>544</xdr:row>
      <xdr:rowOff>3305</xdr:rowOff>
    </xdr:to>
    <xdr:pic>
      <xdr:nvPicPr>
        <xdr:cNvPr id="127" name="Imagem 126">
          <a:extLst>
            <a:ext uri="{FF2B5EF4-FFF2-40B4-BE49-F238E27FC236}">
              <a16:creationId xmlns:a16="http://schemas.microsoft.com/office/drawing/2014/main" id="{3DB64423-8D66-430C-9DA9-4FA76F0B3A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835965" y="87086661"/>
          <a:ext cx="2000151" cy="1335867"/>
        </a:xfrm>
        <a:prstGeom prst="rect">
          <a:avLst/>
        </a:prstGeom>
      </xdr:spPr>
    </xdr:pic>
    <xdr:clientData/>
  </xdr:twoCellAnchor>
  <xdr:twoCellAnchor editAs="oneCell">
    <xdr:from>
      <xdr:col>4</xdr:col>
      <xdr:colOff>165652</xdr:colOff>
      <xdr:row>536</xdr:row>
      <xdr:rowOff>106017</xdr:rowOff>
    </xdr:from>
    <xdr:to>
      <xdr:col>6</xdr:col>
      <xdr:colOff>79530</xdr:colOff>
      <xdr:row>543</xdr:row>
      <xdr:rowOff>155491</xdr:rowOff>
    </xdr:to>
    <xdr:pic>
      <xdr:nvPicPr>
        <xdr:cNvPr id="128" name="Imagem 127">
          <a:extLst>
            <a:ext uri="{FF2B5EF4-FFF2-40B4-BE49-F238E27FC236}">
              <a16:creationId xmlns:a16="http://schemas.microsoft.com/office/drawing/2014/main" id="{151F0967-B1F2-4084-81B8-B50DB652F2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5055704" y="87133043"/>
          <a:ext cx="1942455" cy="1265582"/>
        </a:xfrm>
        <a:prstGeom prst="rect">
          <a:avLst/>
        </a:prstGeom>
      </xdr:spPr>
    </xdr:pic>
    <xdr:clientData/>
  </xdr:twoCellAnchor>
  <xdr:twoCellAnchor editAs="oneCell">
    <xdr:from>
      <xdr:col>6</xdr:col>
      <xdr:colOff>298174</xdr:colOff>
      <xdr:row>536</xdr:row>
      <xdr:rowOff>0</xdr:rowOff>
    </xdr:from>
    <xdr:to>
      <xdr:col>7</xdr:col>
      <xdr:colOff>1107631</xdr:colOff>
      <xdr:row>544</xdr:row>
      <xdr:rowOff>41578</xdr:rowOff>
    </xdr:to>
    <xdr:pic>
      <xdr:nvPicPr>
        <xdr:cNvPr id="129" name="Imagem 128">
          <a:extLst>
            <a:ext uri="{FF2B5EF4-FFF2-40B4-BE49-F238E27FC236}">
              <a16:creationId xmlns:a16="http://schemas.microsoft.com/office/drawing/2014/main" id="{11E86DFA-FD21-4869-BF53-9CBB1E4F9F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7209183" y="87027026"/>
          <a:ext cx="1892049" cy="1431235"/>
        </a:xfrm>
        <a:prstGeom prst="rect">
          <a:avLst/>
        </a:prstGeom>
      </xdr:spPr>
    </xdr:pic>
    <xdr:clientData/>
  </xdr:twoCellAnchor>
  <xdr:twoCellAnchor>
    <xdr:from>
      <xdr:col>2</xdr:col>
      <xdr:colOff>377687</xdr:colOff>
      <xdr:row>538</xdr:row>
      <xdr:rowOff>152400</xdr:rowOff>
    </xdr:from>
    <xdr:to>
      <xdr:col>3</xdr:col>
      <xdr:colOff>921025</xdr:colOff>
      <xdr:row>540</xdr:row>
      <xdr:rowOff>33132</xdr:rowOff>
    </xdr:to>
    <xdr:sp macro="" textlink="">
      <xdr:nvSpPr>
        <xdr:cNvPr id="130" name="Retângulo 129">
          <a:extLst>
            <a:ext uri="{FF2B5EF4-FFF2-40B4-BE49-F238E27FC236}">
              <a16:creationId xmlns:a16="http://schemas.microsoft.com/office/drawing/2014/main" id="{A5A285F7-1F34-4096-8096-0AD9A4F6E9EB}"/>
            </a:ext>
          </a:extLst>
        </xdr:cNvPr>
        <xdr:cNvSpPr/>
      </xdr:nvSpPr>
      <xdr:spPr>
        <a:xfrm>
          <a:off x="2822713" y="87523983"/>
          <a:ext cx="1981199" cy="225288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4</xdr:col>
      <xdr:colOff>106018</xdr:colOff>
      <xdr:row>538</xdr:row>
      <xdr:rowOff>159025</xdr:rowOff>
    </xdr:from>
    <xdr:to>
      <xdr:col>6</xdr:col>
      <xdr:colOff>66260</xdr:colOff>
      <xdr:row>540</xdr:row>
      <xdr:rowOff>39757</xdr:rowOff>
    </xdr:to>
    <xdr:sp macro="" textlink="">
      <xdr:nvSpPr>
        <xdr:cNvPr id="135" name="Retângulo 134">
          <a:extLst>
            <a:ext uri="{FF2B5EF4-FFF2-40B4-BE49-F238E27FC236}">
              <a16:creationId xmlns:a16="http://schemas.microsoft.com/office/drawing/2014/main" id="{6981FB51-E65F-448B-A45B-72EBB702755A}"/>
            </a:ext>
          </a:extLst>
        </xdr:cNvPr>
        <xdr:cNvSpPr/>
      </xdr:nvSpPr>
      <xdr:spPr>
        <a:xfrm>
          <a:off x="4996070" y="87530608"/>
          <a:ext cx="1981199" cy="225288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6</xdr:col>
      <xdr:colOff>231913</xdr:colOff>
      <xdr:row>539</xdr:row>
      <xdr:rowOff>72887</xdr:rowOff>
    </xdr:from>
    <xdr:to>
      <xdr:col>7</xdr:col>
      <xdr:colOff>1133060</xdr:colOff>
      <xdr:row>540</xdr:row>
      <xdr:rowOff>125897</xdr:rowOff>
    </xdr:to>
    <xdr:sp macro="" textlink="">
      <xdr:nvSpPr>
        <xdr:cNvPr id="136" name="Retângulo 135">
          <a:extLst>
            <a:ext uri="{FF2B5EF4-FFF2-40B4-BE49-F238E27FC236}">
              <a16:creationId xmlns:a16="http://schemas.microsoft.com/office/drawing/2014/main" id="{A068C546-1C29-42D0-ABFD-E97C6186640B}"/>
            </a:ext>
          </a:extLst>
        </xdr:cNvPr>
        <xdr:cNvSpPr/>
      </xdr:nvSpPr>
      <xdr:spPr>
        <a:xfrm>
          <a:off x="7142922" y="87616748"/>
          <a:ext cx="1981199" cy="225288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2</xdr:col>
      <xdr:colOff>377687</xdr:colOff>
      <xdr:row>553</xdr:row>
      <xdr:rowOff>72887</xdr:rowOff>
    </xdr:from>
    <xdr:to>
      <xdr:col>3</xdr:col>
      <xdr:colOff>948867</xdr:colOff>
      <xdr:row>561</xdr:row>
      <xdr:rowOff>34338</xdr:rowOff>
    </xdr:to>
    <xdr:pic>
      <xdr:nvPicPr>
        <xdr:cNvPr id="137" name="Imagem 136">
          <a:extLst>
            <a:ext uri="{FF2B5EF4-FFF2-40B4-BE49-F238E27FC236}">
              <a16:creationId xmlns:a16="http://schemas.microsoft.com/office/drawing/2014/main" id="{88C1AFCB-F741-45B1-8C99-C36F417F43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822713" y="90028644"/>
          <a:ext cx="2000151" cy="1335867"/>
        </a:xfrm>
        <a:prstGeom prst="rect">
          <a:avLst/>
        </a:prstGeom>
      </xdr:spPr>
    </xdr:pic>
    <xdr:clientData/>
  </xdr:twoCellAnchor>
  <xdr:twoCellAnchor editAs="oneCell">
    <xdr:from>
      <xdr:col>4</xdr:col>
      <xdr:colOff>152400</xdr:colOff>
      <xdr:row>553</xdr:row>
      <xdr:rowOff>119269</xdr:rowOff>
    </xdr:from>
    <xdr:to>
      <xdr:col>6</xdr:col>
      <xdr:colOff>73898</xdr:colOff>
      <xdr:row>561</xdr:row>
      <xdr:rowOff>2815</xdr:rowOff>
    </xdr:to>
    <xdr:pic>
      <xdr:nvPicPr>
        <xdr:cNvPr id="138" name="Imagem 137">
          <a:extLst>
            <a:ext uri="{FF2B5EF4-FFF2-40B4-BE49-F238E27FC236}">
              <a16:creationId xmlns:a16="http://schemas.microsoft.com/office/drawing/2014/main" id="{A77C0512-7EE9-4189-AAF1-333FE6DAD2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5042452" y="90075026"/>
          <a:ext cx="1942455" cy="1265582"/>
        </a:xfrm>
        <a:prstGeom prst="rect">
          <a:avLst/>
        </a:prstGeom>
      </xdr:spPr>
    </xdr:pic>
    <xdr:clientData/>
  </xdr:twoCellAnchor>
  <xdr:twoCellAnchor editAs="oneCell">
    <xdr:from>
      <xdr:col>6</xdr:col>
      <xdr:colOff>284922</xdr:colOff>
      <xdr:row>553</xdr:row>
      <xdr:rowOff>13252</xdr:rowOff>
    </xdr:from>
    <xdr:to>
      <xdr:col>7</xdr:col>
      <xdr:colOff>1101999</xdr:colOff>
      <xdr:row>561</xdr:row>
      <xdr:rowOff>72611</xdr:rowOff>
    </xdr:to>
    <xdr:pic>
      <xdr:nvPicPr>
        <xdr:cNvPr id="139" name="Imagem 138">
          <a:extLst>
            <a:ext uri="{FF2B5EF4-FFF2-40B4-BE49-F238E27FC236}">
              <a16:creationId xmlns:a16="http://schemas.microsoft.com/office/drawing/2014/main" id="{1C1BCCDE-D063-40C4-ACC6-162C3D0802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7195931" y="89969009"/>
          <a:ext cx="1892049" cy="1431235"/>
        </a:xfrm>
        <a:prstGeom prst="rect">
          <a:avLst/>
        </a:prstGeom>
      </xdr:spPr>
    </xdr:pic>
    <xdr:clientData/>
  </xdr:twoCellAnchor>
  <xdr:twoCellAnchor>
    <xdr:from>
      <xdr:col>2</xdr:col>
      <xdr:colOff>344557</xdr:colOff>
      <xdr:row>557</xdr:row>
      <xdr:rowOff>13252</xdr:rowOff>
    </xdr:from>
    <xdr:to>
      <xdr:col>3</xdr:col>
      <xdr:colOff>887895</xdr:colOff>
      <xdr:row>558</xdr:row>
      <xdr:rowOff>66262</xdr:rowOff>
    </xdr:to>
    <xdr:sp macro="" textlink="">
      <xdr:nvSpPr>
        <xdr:cNvPr id="140" name="Retângulo 139">
          <a:extLst>
            <a:ext uri="{FF2B5EF4-FFF2-40B4-BE49-F238E27FC236}">
              <a16:creationId xmlns:a16="http://schemas.microsoft.com/office/drawing/2014/main" id="{27395321-CCCA-4475-B5AB-52FDF296B7FA}"/>
            </a:ext>
          </a:extLst>
        </xdr:cNvPr>
        <xdr:cNvSpPr/>
      </xdr:nvSpPr>
      <xdr:spPr>
        <a:xfrm>
          <a:off x="2789583" y="90658122"/>
          <a:ext cx="1981199" cy="225288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4</xdr:col>
      <xdr:colOff>152402</xdr:colOff>
      <xdr:row>557</xdr:row>
      <xdr:rowOff>39756</xdr:rowOff>
    </xdr:from>
    <xdr:to>
      <xdr:col>6</xdr:col>
      <xdr:colOff>59635</xdr:colOff>
      <xdr:row>558</xdr:row>
      <xdr:rowOff>92766</xdr:rowOff>
    </xdr:to>
    <xdr:sp macro="" textlink="">
      <xdr:nvSpPr>
        <xdr:cNvPr id="141" name="Retângulo 140">
          <a:extLst>
            <a:ext uri="{FF2B5EF4-FFF2-40B4-BE49-F238E27FC236}">
              <a16:creationId xmlns:a16="http://schemas.microsoft.com/office/drawing/2014/main" id="{C85855E6-46CE-4AB2-A253-10148033E836}"/>
            </a:ext>
          </a:extLst>
        </xdr:cNvPr>
        <xdr:cNvSpPr/>
      </xdr:nvSpPr>
      <xdr:spPr>
        <a:xfrm>
          <a:off x="5042454" y="90684626"/>
          <a:ext cx="1928190" cy="225288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6</xdr:col>
      <xdr:colOff>245165</xdr:colOff>
      <xdr:row>557</xdr:row>
      <xdr:rowOff>132521</xdr:rowOff>
    </xdr:from>
    <xdr:to>
      <xdr:col>7</xdr:col>
      <xdr:colOff>1080052</xdr:colOff>
      <xdr:row>559</xdr:row>
      <xdr:rowOff>13253</xdr:rowOff>
    </xdr:to>
    <xdr:sp macro="" textlink="">
      <xdr:nvSpPr>
        <xdr:cNvPr id="142" name="Retângulo 141">
          <a:extLst>
            <a:ext uri="{FF2B5EF4-FFF2-40B4-BE49-F238E27FC236}">
              <a16:creationId xmlns:a16="http://schemas.microsoft.com/office/drawing/2014/main" id="{E3169F1C-6AE4-41C6-8337-E64A17E72ACF}"/>
            </a:ext>
          </a:extLst>
        </xdr:cNvPr>
        <xdr:cNvSpPr/>
      </xdr:nvSpPr>
      <xdr:spPr>
        <a:xfrm>
          <a:off x="7156174" y="90777391"/>
          <a:ext cx="1914939" cy="225288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2</xdr:col>
      <xdr:colOff>463827</xdr:colOff>
      <xdr:row>568</xdr:row>
      <xdr:rowOff>159027</xdr:rowOff>
    </xdr:from>
    <xdr:to>
      <xdr:col>3</xdr:col>
      <xdr:colOff>1026117</xdr:colOff>
      <xdr:row>576</xdr:row>
      <xdr:rowOff>116667</xdr:rowOff>
    </xdr:to>
    <xdr:pic>
      <xdr:nvPicPr>
        <xdr:cNvPr id="143" name="Imagem 142">
          <a:extLst>
            <a:ext uri="{FF2B5EF4-FFF2-40B4-BE49-F238E27FC236}">
              <a16:creationId xmlns:a16="http://schemas.microsoft.com/office/drawing/2014/main" id="{3AFEB80F-F2B5-4F2A-BEDB-27E36A49F9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908853" y="92698957"/>
          <a:ext cx="2000151" cy="1335867"/>
        </a:xfrm>
        <a:prstGeom prst="rect">
          <a:avLst/>
        </a:prstGeom>
      </xdr:spPr>
    </xdr:pic>
    <xdr:clientData/>
  </xdr:twoCellAnchor>
  <xdr:twoCellAnchor editAs="oneCell">
    <xdr:from>
      <xdr:col>4</xdr:col>
      <xdr:colOff>238540</xdr:colOff>
      <xdr:row>569</xdr:row>
      <xdr:rowOff>33130</xdr:rowOff>
    </xdr:from>
    <xdr:to>
      <xdr:col>6</xdr:col>
      <xdr:colOff>154958</xdr:colOff>
      <xdr:row>576</xdr:row>
      <xdr:rowOff>78793</xdr:rowOff>
    </xdr:to>
    <xdr:pic>
      <xdr:nvPicPr>
        <xdr:cNvPr id="144" name="Imagem 143">
          <a:extLst>
            <a:ext uri="{FF2B5EF4-FFF2-40B4-BE49-F238E27FC236}">
              <a16:creationId xmlns:a16="http://schemas.microsoft.com/office/drawing/2014/main" id="{F91B8A67-F41D-44E8-8E4F-C6F3C04B2B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5128592" y="92745339"/>
          <a:ext cx="1942455" cy="1265582"/>
        </a:xfrm>
        <a:prstGeom prst="rect">
          <a:avLst/>
        </a:prstGeom>
      </xdr:spPr>
    </xdr:pic>
    <xdr:clientData/>
  </xdr:twoCellAnchor>
  <xdr:twoCellAnchor editAs="oneCell">
    <xdr:from>
      <xdr:col>6</xdr:col>
      <xdr:colOff>371062</xdr:colOff>
      <xdr:row>568</xdr:row>
      <xdr:rowOff>99392</xdr:rowOff>
    </xdr:from>
    <xdr:to>
      <xdr:col>8</xdr:col>
      <xdr:colOff>34924</xdr:colOff>
      <xdr:row>576</xdr:row>
      <xdr:rowOff>152400</xdr:rowOff>
    </xdr:to>
    <xdr:pic>
      <xdr:nvPicPr>
        <xdr:cNvPr id="167" name="Imagem 166">
          <a:extLst>
            <a:ext uri="{FF2B5EF4-FFF2-40B4-BE49-F238E27FC236}">
              <a16:creationId xmlns:a16="http://schemas.microsoft.com/office/drawing/2014/main" id="{7B456513-8529-4C48-846F-D8B2ABF070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7282071" y="92639322"/>
          <a:ext cx="1892049" cy="1431235"/>
        </a:xfrm>
        <a:prstGeom prst="rect">
          <a:avLst/>
        </a:prstGeom>
      </xdr:spPr>
    </xdr:pic>
    <xdr:clientData/>
  </xdr:twoCellAnchor>
  <xdr:twoCellAnchor>
    <xdr:from>
      <xdr:col>2</xdr:col>
      <xdr:colOff>470453</xdr:colOff>
      <xdr:row>573</xdr:row>
      <xdr:rowOff>139147</xdr:rowOff>
    </xdr:from>
    <xdr:to>
      <xdr:col>4</xdr:col>
      <xdr:colOff>6626</xdr:colOff>
      <xdr:row>575</xdr:row>
      <xdr:rowOff>19879</xdr:rowOff>
    </xdr:to>
    <xdr:sp macro="" textlink="">
      <xdr:nvSpPr>
        <xdr:cNvPr id="168" name="Retângulo 167">
          <a:extLst>
            <a:ext uri="{FF2B5EF4-FFF2-40B4-BE49-F238E27FC236}">
              <a16:creationId xmlns:a16="http://schemas.microsoft.com/office/drawing/2014/main" id="{96FBB119-BD3E-431D-8D48-D7AD2BB1E6AF}"/>
            </a:ext>
          </a:extLst>
        </xdr:cNvPr>
        <xdr:cNvSpPr/>
      </xdr:nvSpPr>
      <xdr:spPr>
        <a:xfrm>
          <a:off x="2915479" y="93540469"/>
          <a:ext cx="1981199" cy="225288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4</xdr:col>
      <xdr:colOff>185531</xdr:colOff>
      <xdr:row>573</xdr:row>
      <xdr:rowOff>165651</xdr:rowOff>
    </xdr:from>
    <xdr:to>
      <xdr:col>6</xdr:col>
      <xdr:colOff>145773</xdr:colOff>
      <xdr:row>575</xdr:row>
      <xdr:rowOff>46383</xdr:rowOff>
    </xdr:to>
    <xdr:sp macro="" textlink="">
      <xdr:nvSpPr>
        <xdr:cNvPr id="169" name="Retângulo 168">
          <a:extLst>
            <a:ext uri="{FF2B5EF4-FFF2-40B4-BE49-F238E27FC236}">
              <a16:creationId xmlns:a16="http://schemas.microsoft.com/office/drawing/2014/main" id="{B39F6A81-44EE-4B7A-B586-C78685251049}"/>
            </a:ext>
          </a:extLst>
        </xdr:cNvPr>
        <xdr:cNvSpPr/>
      </xdr:nvSpPr>
      <xdr:spPr>
        <a:xfrm>
          <a:off x="5075583" y="93566973"/>
          <a:ext cx="1981199" cy="225288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6</xdr:col>
      <xdr:colOff>344557</xdr:colOff>
      <xdr:row>574</xdr:row>
      <xdr:rowOff>66261</xdr:rowOff>
    </xdr:from>
    <xdr:to>
      <xdr:col>8</xdr:col>
      <xdr:colOff>46384</xdr:colOff>
      <xdr:row>575</xdr:row>
      <xdr:rowOff>119271</xdr:rowOff>
    </xdr:to>
    <xdr:sp macro="" textlink="">
      <xdr:nvSpPr>
        <xdr:cNvPr id="170" name="Retângulo 169">
          <a:extLst>
            <a:ext uri="{FF2B5EF4-FFF2-40B4-BE49-F238E27FC236}">
              <a16:creationId xmlns:a16="http://schemas.microsoft.com/office/drawing/2014/main" id="{EBA7C367-A1D3-4E3B-808D-CC078F9255CF}"/>
            </a:ext>
          </a:extLst>
        </xdr:cNvPr>
        <xdr:cNvSpPr/>
      </xdr:nvSpPr>
      <xdr:spPr>
        <a:xfrm>
          <a:off x="7255566" y="93639861"/>
          <a:ext cx="1941444" cy="225288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2</xdr:col>
      <xdr:colOff>828261</xdr:colOff>
      <xdr:row>642</xdr:row>
      <xdr:rowOff>132521</xdr:rowOff>
    </xdr:from>
    <xdr:to>
      <xdr:col>4</xdr:col>
      <xdr:colOff>536714</xdr:colOff>
      <xdr:row>649</xdr:row>
      <xdr:rowOff>117715</xdr:rowOff>
    </xdr:to>
    <xdr:pic>
      <xdr:nvPicPr>
        <xdr:cNvPr id="171" name="Imagem 170">
          <a:extLst>
            <a:ext uri="{FF2B5EF4-FFF2-40B4-BE49-F238E27FC236}">
              <a16:creationId xmlns:a16="http://schemas.microsoft.com/office/drawing/2014/main" id="{BFC8F944-E746-F83F-35FB-236E7145A7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3273287" y="108522051"/>
          <a:ext cx="2232992" cy="1203841"/>
        </a:xfrm>
        <a:prstGeom prst="rect">
          <a:avLst/>
        </a:prstGeom>
      </xdr:spPr>
    </xdr:pic>
    <xdr:clientData/>
  </xdr:twoCellAnchor>
  <xdr:twoCellAnchor editAs="oneCell">
    <xdr:from>
      <xdr:col>5</xdr:col>
      <xdr:colOff>367261</xdr:colOff>
      <xdr:row>642</xdr:row>
      <xdr:rowOff>19878</xdr:rowOff>
    </xdr:from>
    <xdr:to>
      <xdr:col>7</xdr:col>
      <xdr:colOff>156000</xdr:colOff>
      <xdr:row>649</xdr:row>
      <xdr:rowOff>149309</xdr:rowOff>
    </xdr:to>
    <xdr:pic>
      <xdr:nvPicPr>
        <xdr:cNvPr id="172" name="Imagem 171">
          <a:extLst>
            <a:ext uri="{FF2B5EF4-FFF2-40B4-BE49-F238E27FC236}">
              <a16:creationId xmlns:a16="http://schemas.microsoft.com/office/drawing/2014/main" id="{7BA62524-60C9-1BAA-E713-2B4358EB92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6257852" y="108409408"/>
          <a:ext cx="1891749" cy="1325218"/>
        </a:xfrm>
        <a:prstGeom prst="rect">
          <a:avLst/>
        </a:prstGeom>
      </xdr:spPr>
    </xdr:pic>
    <xdr:clientData/>
  </xdr:twoCellAnchor>
  <xdr:twoCellAnchor>
    <xdr:from>
      <xdr:col>2</xdr:col>
      <xdr:colOff>781878</xdr:colOff>
      <xdr:row>642</xdr:row>
      <xdr:rowOff>125896</xdr:rowOff>
    </xdr:from>
    <xdr:to>
      <xdr:col>4</xdr:col>
      <xdr:colOff>596348</xdr:colOff>
      <xdr:row>644</xdr:row>
      <xdr:rowOff>145774</xdr:rowOff>
    </xdr:to>
    <xdr:sp macro="" textlink="">
      <xdr:nvSpPr>
        <xdr:cNvPr id="173" name="Retângulo 172">
          <a:extLst>
            <a:ext uri="{FF2B5EF4-FFF2-40B4-BE49-F238E27FC236}">
              <a16:creationId xmlns:a16="http://schemas.microsoft.com/office/drawing/2014/main" id="{D6D621FD-5C0B-1267-3977-F15C5F00BF7E}"/>
            </a:ext>
          </a:extLst>
        </xdr:cNvPr>
        <xdr:cNvSpPr/>
      </xdr:nvSpPr>
      <xdr:spPr>
        <a:xfrm>
          <a:off x="3226904" y="108515426"/>
          <a:ext cx="2259496" cy="36443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5</xdr:col>
      <xdr:colOff>291548</xdr:colOff>
      <xdr:row>642</xdr:row>
      <xdr:rowOff>33132</xdr:rowOff>
    </xdr:from>
    <xdr:to>
      <xdr:col>7</xdr:col>
      <xdr:colOff>159026</xdr:colOff>
      <xdr:row>643</xdr:row>
      <xdr:rowOff>145775</xdr:rowOff>
    </xdr:to>
    <xdr:sp macro="" textlink="">
      <xdr:nvSpPr>
        <xdr:cNvPr id="174" name="Retângulo 173">
          <a:extLst>
            <a:ext uri="{FF2B5EF4-FFF2-40B4-BE49-F238E27FC236}">
              <a16:creationId xmlns:a16="http://schemas.microsoft.com/office/drawing/2014/main" id="{212F99B5-DF0B-41A8-A103-DD1556453C0C}"/>
            </a:ext>
          </a:extLst>
        </xdr:cNvPr>
        <xdr:cNvSpPr/>
      </xdr:nvSpPr>
      <xdr:spPr>
        <a:xfrm>
          <a:off x="6182139" y="108422662"/>
          <a:ext cx="1967948" cy="284922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2</xdr:col>
      <xdr:colOff>901149</xdr:colOff>
      <xdr:row>658</xdr:row>
      <xdr:rowOff>112643</xdr:rowOff>
    </xdr:from>
    <xdr:to>
      <xdr:col>4</xdr:col>
      <xdr:colOff>609602</xdr:colOff>
      <xdr:row>665</xdr:row>
      <xdr:rowOff>110536</xdr:rowOff>
    </xdr:to>
    <xdr:pic>
      <xdr:nvPicPr>
        <xdr:cNvPr id="175" name="Imagem 174">
          <a:extLst>
            <a:ext uri="{FF2B5EF4-FFF2-40B4-BE49-F238E27FC236}">
              <a16:creationId xmlns:a16="http://schemas.microsoft.com/office/drawing/2014/main" id="{2AC63D8A-EB21-4DCD-9A76-53FCDCFAF0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3346175" y="111258626"/>
          <a:ext cx="2232992" cy="1203841"/>
        </a:xfrm>
        <a:prstGeom prst="rect">
          <a:avLst/>
        </a:prstGeom>
      </xdr:spPr>
    </xdr:pic>
    <xdr:clientData/>
  </xdr:twoCellAnchor>
  <xdr:twoCellAnchor editAs="oneCell">
    <xdr:from>
      <xdr:col>5</xdr:col>
      <xdr:colOff>440149</xdr:colOff>
      <xdr:row>658</xdr:row>
      <xdr:rowOff>0</xdr:rowOff>
    </xdr:from>
    <xdr:to>
      <xdr:col>7</xdr:col>
      <xdr:colOff>231428</xdr:colOff>
      <xdr:row>665</xdr:row>
      <xdr:rowOff>118000</xdr:rowOff>
    </xdr:to>
    <xdr:pic>
      <xdr:nvPicPr>
        <xdr:cNvPr id="176" name="Imagem 175">
          <a:extLst>
            <a:ext uri="{FF2B5EF4-FFF2-40B4-BE49-F238E27FC236}">
              <a16:creationId xmlns:a16="http://schemas.microsoft.com/office/drawing/2014/main" id="{E85A4B14-6EF0-4423-ADF8-24CA7E578E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6330740" y="111145983"/>
          <a:ext cx="1891749" cy="1325218"/>
        </a:xfrm>
        <a:prstGeom prst="rect">
          <a:avLst/>
        </a:prstGeom>
      </xdr:spPr>
    </xdr:pic>
    <xdr:clientData/>
  </xdr:twoCellAnchor>
  <xdr:twoCellAnchor>
    <xdr:from>
      <xdr:col>2</xdr:col>
      <xdr:colOff>868017</xdr:colOff>
      <xdr:row>661</xdr:row>
      <xdr:rowOff>0</xdr:rowOff>
    </xdr:from>
    <xdr:to>
      <xdr:col>4</xdr:col>
      <xdr:colOff>649356</xdr:colOff>
      <xdr:row>662</xdr:row>
      <xdr:rowOff>112643</xdr:rowOff>
    </xdr:to>
    <xdr:sp macro="" textlink="">
      <xdr:nvSpPr>
        <xdr:cNvPr id="177" name="Retângulo 176">
          <a:extLst>
            <a:ext uri="{FF2B5EF4-FFF2-40B4-BE49-F238E27FC236}">
              <a16:creationId xmlns:a16="http://schemas.microsoft.com/office/drawing/2014/main" id="{395ECF1B-4D0D-4327-A052-7C6E96F65237}"/>
            </a:ext>
          </a:extLst>
        </xdr:cNvPr>
        <xdr:cNvSpPr/>
      </xdr:nvSpPr>
      <xdr:spPr>
        <a:xfrm>
          <a:off x="3313043" y="111662817"/>
          <a:ext cx="2226365" cy="284922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5</xdr:col>
      <xdr:colOff>430696</xdr:colOff>
      <xdr:row>659</xdr:row>
      <xdr:rowOff>159026</xdr:rowOff>
    </xdr:from>
    <xdr:to>
      <xdr:col>7</xdr:col>
      <xdr:colOff>225287</xdr:colOff>
      <xdr:row>661</xdr:row>
      <xdr:rowOff>99392</xdr:rowOff>
    </xdr:to>
    <xdr:sp macro="" textlink="">
      <xdr:nvSpPr>
        <xdr:cNvPr id="178" name="Retângulo 177">
          <a:extLst>
            <a:ext uri="{FF2B5EF4-FFF2-40B4-BE49-F238E27FC236}">
              <a16:creationId xmlns:a16="http://schemas.microsoft.com/office/drawing/2014/main" id="{076069D8-85B7-4492-A319-1B39B7025604}"/>
            </a:ext>
          </a:extLst>
        </xdr:cNvPr>
        <xdr:cNvSpPr/>
      </xdr:nvSpPr>
      <xdr:spPr>
        <a:xfrm>
          <a:off x="6321287" y="111477287"/>
          <a:ext cx="1895061" cy="284922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4</xdr:col>
      <xdr:colOff>69088</xdr:colOff>
      <xdr:row>672</xdr:row>
      <xdr:rowOff>66261</xdr:rowOff>
    </xdr:from>
    <xdr:to>
      <xdr:col>5</xdr:col>
      <xdr:colOff>955218</xdr:colOff>
      <xdr:row>680</xdr:row>
      <xdr:rowOff>3093</xdr:rowOff>
    </xdr:to>
    <xdr:pic>
      <xdr:nvPicPr>
        <xdr:cNvPr id="180" name="Imagem 179">
          <a:extLst>
            <a:ext uri="{FF2B5EF4-FFF2-40B4-BE49-F238E27FC236}">
              <a16:creationId xmlns:a16="http://schemas.microsoft.com/office/drawing/2014/main" id="{777D6FB7-BD8F-443F-852A-3EED49647C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5038653" y="124040348"/>
          <a:ext cx="1891749" cy="1325218"/>
        </a:xfrm>
        <a:prstGeom prst="rect">
          <a:avLst/>
        </a:prstGeom>
      </xdr:spPr>
    </xdr:pic>
    <xdr:clientData/>
  </xdr:twoCellAnchor>
  <xdr:twoCellAnchor>
    <xdr:from>
      <xdr:col>3</xdr:col>
      <xdr:colOff>1060176</xdr:colOff>
      <xdr:row>676</xdr:row>
      <xdr:rowOff>33131</xdr:rowOff>
    </xdr:from>
    <xdr:to>
      <xdr:col>5</xdr:col>
      <xdr:colOff>967411</xdr:colOff>
      <xdr:row>677</xdr:row>
      <xdr:rowOff>145775</xdr:rowOff>
    </xdr:to>
    <xdr:sp macro="" textlink="">
      <xdr:nvSpPr>
        <xdr:cNvPr id="181" name="Retângulo 180">
          <a:extLst>
            <a:ext uri="{FF2B5EF4-FFF2-40B4-BE49-F238E27FC236}">
              <a16:creationId xmlns:a16="http://schemas.microsoft.com/office/drawing/2014/main" id="{D5DDFBA3-CDAA-4AA8-8D1A-5D36CDF8BF7D}"/>
            </a:ext>
          </a:extLst>
        </xdr:cNvPr>
        <xdr:cNvSpPr/>
      </xdr:nvSpPr>
      <xdr:spPr>
        <a:xfrm>
          <a:off x="4943063" y="124696331"/>
          <a:ext cx="1994452" cy="284922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3</xdr:col>
      <xdr:colOff>331304</xdr:colOff>
      <xdr:row>1119</xdr:row>
      <xdr:rowOff>46383</xdr:rowOff>
    </xdr:from>
    <xdr:to>
      <xdr:col>5</xdr:col>
      <xdr:colOff>917621</xdr:colOff>
      <xdr:row>1126</xdr:row>
      <xdr:rowOff>3449</xdr:rowOff>
    </xdr:to>
    <xdr:pic>
      <xdr:nvPicPr>
        <xdr:cNvPr id="202" name="Imagem 201">
          <a:extLst>
            <a:ext uri="{FF2B5EF4-FFF2-40B4-BE49-F238E27FC236}">
              <a16:creationId xmlns:a16="http://schemas.microsoft.com/office/drawing/2014/main" id="{38E030D0-0EC3-B21A-C148-2EC3737A2D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4214191" y="177685148"/>
          <a:ext cx="2676074" cy="1171905"/>
        </a:xfrm>
        <a:prstGeom prst="rect">
          <a:avLst/>
        </a:prstGeom>
      </xdr:spPr>
    </xdr:pic>
    <xdr:clientData/>
  </xdr:twoCellAnchor>
  <xdr:twoCellAnchor editAs="oneCell">
    <xdr:from>
      <xdr:col>6</xdr:col>
      <xdr:colOff>145772</xdr:colOff>
      <xdr:row>1119</xdr:row>
      <xdr:rowOff>79514</xdr:rowOff>
    </xdr:from>
    <xdr:to>
      <xdr:col>8</xdr:col>
      <xdr:colOff>422802</xdr:colOff>
      <xdr:row>1126</xdr:row>
      <xdr:rowOff>41495</xdr:rowOff>
    </xdr:to>
    <xdr:pic>
      <xdr:nvPicPr>
        <xdr:cNvPr id="203" name="Imagem 202">
          <a:extLst>
            <a:ext uri="{FF2B5EF4-FFF2-40B4-BE49-F238E27FC236}">
              <a16:creationId xmlns:a16="http://schemas.microsoft.com/office/drawing/2014/main" id="{1FACB396-7EE3-B058-CA7E-FDD48CE37D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7136294" y="177718279"/>
          <a:ext cx="2517917" cy="1170470"/>
        </a:xfrm>
        <a:prstGeom prst="rect">
          <a:avLst/>
        </a:prstGeom>
      </xdr:spPr>
    </xdr:pic>
    <xdr:clientData/>
  </xdr:twoCellAnchor>
  <xdr:twoCellAnchor editAs="oneCell">
    <xdr:from>
      <xdr:col>3</xdr:col>
      <xdr:colOff>523460</xdr:colOff>
      <xdr:row>1135</xdr:row>
      <xdr:rowOff>159027</xdr:rowOff>
    </xdr:from>
    <xdr:to>
      <xdr:col>6</xdr:col>
      <xdr:colOff>79199</xdr:colOff>
      <xdr:row>1142</xdr:row>
      <xdr:rowOff>117364</xdr:rowOff>
    </xdr:to>
    <xdr:pic>
      <xdr:nvPicPr>
        <xdr:cNvPr id="204" name="Imagem 203">
          <a:extLst>
            <a:ext uri="{FF2B5EF4-FFF2-40B4-BE49-F238E27FC236}">
              <a16:creationId xmlns:a16="http://schemas.microsoft.com/office/drawing/2014/main" id="{4D8BB870-80C6-44F0-A233-3BE1CEF93E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4406347" y="180554244"/>
          <a:ext cx="2676074" cy="1171905"/>
        </a:xfrm>
        <a:prstGeom prst="rect">
          <a:avLst/>
        </a:prstGeom>
      </xdr:spPr>
    </xdr:pic>
    <xdr:clientData/>
  </xdr:twoCellAnchor>
  <xdr:twoCellAnchor editAs="oneCell">
    <xdr:from>
      <xdr:col>6</xdr:col>
      <xdr:colOff>324677</xdr:colOff>
      <xdr:row>1136</xdr:row>
      <xdr:rowOff>6626</xdr:rowOff>
    </xdr:from>
    <xdr:to>
      <xdr:col>8</xdr:col>
      <xdr:colOff>606787</xdr:colOff>
      <xdr:row>1142</xdr:row>
      <xdr:rowOff>149776</xdr:rowOff>
    </xdr:to>
    <xdr:pic>
      <xdr:nvPicPr>
        <xdr:cNvPr id="205" name="Imagem 204">
          <a:extLst>
            <a:ext uri="{FF2B5EF4-FFF2-40B4-BE49-F238E27FC236}">
              <a16:creationId xmlns:a16="http://schemas.microsoft.com/office/drawing/2014/main" id="{0DBF4284-CA45-4C64-A501-0AAFECAEE1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7315199" y="180574122"/>
          <a:ext cx="2517917" cy="1170470"/>
        </a:xfrm>
        <a:prstGeom prst="rect">
          <a:avLst/>
        </a:prstGeom>
      </xdr:spPr>
    </xdr:pic>
    <xdr:clientData/>
  </xdr:twoCellAnchor>
  <xdr:twoCellAnchor editAs="oneCell">
    <xdr:from>
      <xdr:col>3</xdr:col>
      <xdr:colOff>583095</xdr:colOff>
      <xdr:row>1152</xdr:row>
      <xdr:rowOff>0</xdr:rowOff>
    </xdr:from>
    <xdr:to>
      <xdr:col>6</xdr:col>
      <xdr:colOff>151534</xdr:colOff>
      <xdr:row>1158</xdr:row>
      <xdr:rowOff>149665</xdr:rowOff>
    </xdr:to>
    <xdr:pic>
      <xdr:nvPicPr>
        <xdr:cNvPr id="206" name="Imagem 205">
          <a:extLst>
            <a:ext uri="{FF2B5EF4-FFF2-40B4-BE49-F238E27FC236}">
              <a16:creationId xmlns:a16="http://schemas.microsoft.com/office/drawing/2014/main" id="{7ACAD03F-0B9A-4EC4-95CA-D0F1E9372D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4465982" y="183323948"/>
          <a:ext cx="2676074" cy="1171905"/>
        </a:xfrm>
        <a:prstGeom prst="rect">
          <a:avLst/>
        </a:prstGeom>
      </xdr:spPr>
    </xdr:pic>
    <xdr:clientData/>
  </xdr:twoCellAnchor>
  <xdr:twoCellAnchor editAs="oneCell">
    <xdr:from>
      <xdr:col>6</xdr:col>
      <xdr:colOff>384312</xdr:colOff>
      <xdr:row>1152</xdr:row>
      <xdr:rowOff>19878</xdr:rowOff>
    </xdr:from>
    <xdr:to>
      <xdr:col>8</xdr:col>
      <xdr:colOff>651182</xdr:colOff>
      <xdr:row>1158</xdr:row>
      <xdr:rowOff>155408</xdr:rowOff>
    </xdr:to>
    <xdr:pic>
      <xdr:nvPicPr>
        <xdr:cNvPr id="207" name="Imagem 206">
          <a:extLst>
            <a:ext uri="{FF2B5EF4-FFF2-40B4-BE49-F238E27FC236}">
              <a16:creationId xmlns:a16="http://schemas.microsoft.com/office/drawing/2014/main" id="{9028C477-7614-4E25-AA06-FB62CA0EAE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7374834" y="183343826"/>
          <a:ext cx="2517917" cy="1170470"/>
        </a:xfrm>
        <a:prstGeom prst="rect">
          <a:avLst/>
        </a:prstGeom>
      </xdr:spPr>
    </xdr:pic>
    <xdr:clientData/>
  </xdr:twoCellAnchor>
  <xdr:twoCellAnchor>
    <xdr:from>
      <xdr:col>3</xdr:col>
      <xdr:colOff>357808</xdr:colOff>
      <xdr:row>1119</xdr:row>
      <xdr:rowOff>99391</xdr:rowOff>
    </xdr:from>
    <xdr:to>
      <xdr:col>5</xdr:col>
      <xdr:colOff>841512</xdr:colOff>
      <xdr:row>1120</xdr:row>
      <xdr:rowOff>145774</xdr:rowOff>
    </xdr:to>
    <xdr:sp macro="" textlink="">
      <xdr:nvSpPr>
        <xdr:cNvPr id="208" name="Retângulo 207">
          <a:extLst>
            <a:ext uri="{FF2B5EF4-FFF2-40B4-BE49-F238E27FC236}">
              <a16:creationId xmlns:a16="http://schemas.microsoft.com/office/drawing/2014/main" id="{A1F07E6A-BC9D-4E5F-AD0D-4C1BEA94DC8F}"/>
            </a:ext>
          </a:extLst>
        </xdr:cNvPr>
        <xdr:cNvSpPr/>
      </xdr:nvSpPr>
      <xdr:spPr>
        <a:xfrm>
          <a:off x="4240695" y="177738156"/>
          <a:ext cx="2570921" cy="218661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6</xdr:col>
      <xdr:colOff>86139</xdr:colOff>
      <xdr:row>1119</xdr:row>
      <xdr:rowOff>132522</xdr:rowOff>
    </xdr:from>
    <xdr:to>
      <xdr:col>8</xdr:col>
      <xdr:colOff>417443</xdr:colOff>
      <xdr:row>1121</xdr:row>
      <xdr:rowOff>6626</xdr:rowOff>
    </xdr:to>
    <xdr:sp macro="" textlink="">
      <xdr:nvSpPr>
        <xdr:cNvPr id="209" name="Retângulo 208">
          <a:extLst>
            <a:ext uri="{FF2B5EF4-FFF2-40B4-BE49-F238E27FC236}">
              <a16:creationId xmlns:a16="http://schemas.microsoft.com/office/drawing/2014/main" id="{CF3C7207-33D0-470F-A43F-2A9F12E8C604}"/>
            </a:ext>
          </a:extLst>
        </xdr:cNvPr>
        <xdr:cNvSpPr/>
      </xdr:nvSpPr>
      <xdr:spPr>
        <a:xfrm>
          <a:off x="7076661" y="177771287"/>
          <a:ext cx="2570921" cy="218661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3</xdr:col>
      <xdr:colOff>576469</xdr:colOff>
      <xdr:row>1137</xdr:row>
      <xdr:rowOff>145774</xdr:rowOff>
    </xdr:from>
    <xdr:to>
      <xdr:col>6</xdr:col>
      <xdr:colOff>39755</xdr:colOff>
      <xdr:row>1139</xdr:row>
      <xdr:rowOff>19879</xdr:rowOff>
    </xdr:to>
    <xdr:sp macro="" textlink="">
      <xdr:nvSpPr>
        <xdr:cNvPr id="210" name="Retângulo 209">
          <a:extLst>
            <a:ext uri="{FF2B5EF4-FFF2-40B4-BE49-F238E27FC236}">
              <a16:creationId xmlns:a16="http://schemas.microsoft.com/office/drawing/2014/main" id="{D04695FD-14A2-452A-812A-C97B3CFABBB3}"/>
            </a:ext>
          </a:extLst>
        </xdr:cNvPr>
        <xdr:cNvSpPr/>
      </xdr:nvSpPr>
      <xdr:spPr>
        <a:xfrm>
          <a:off x="4459356" y="180885548"/>
          <a:ext cx="2570921" cy="218661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6</xdr:col>
      <xdr:colOff>258418</xdr:colOff>
      <xdr:row>1137</xdr:row>
      <xdr:rowOff>125896</xdr:rowOff>
    </xdr:from>
    <xdr:to>
      <xdr:col>8</xdr:col>
      <xdr:colOff>589722</xdr:colOff>
      <xdr:row>1139</xdr:row>
      <xdr:rowOff>1</xdr:rowOff>
    </xdr:to>
    <xdr:sp macro="" textlink="">
      <xdr:nvSpPr>
        <xdr:cNvPr id="211" name="Retângulo 210">
          <a:extLst>
            <a:ext uri="{FF2B5EF4-FFF2-40B4-BE49-F238E27FC236}">
              <a16:creationId xmlns:a16="http://schemas.microsoft.com/office/drawing/2014/main" id="{DB47B1C9-9A11-4197-905D-624E4C755C54}"/>
            </a:ext>
          </a:extLst>
        </xdr:cNvPr>
        <xdr:cNvSpPr/>
      </xdr:nvSpPr>
      <xdr:spPr>
        <a:xfrm>
          <a:off x="7248940" y="180865670"/>
          <a:ext cx="2570921" cy="218661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3</xdr:col>
      <xdr:colOff>616225</xdr:colOff>
      <xdr:row>1155</xdr:row>
      <xdr:rowOff>53008</xdr:rowOff>
    </xdr:from>
    <xdr:to>
      <xdr:col>6</xdr:col>
      <xdr:colOff>79511</xdr:colOff>
      <xdr:row>1156</xdr:row>
      <xdr:rowOff>99391</xdr:rowOff>
    </xdr:to>
    <xdr:sp macro="" textlink="">
      <xdr:nvSpPr>
        <xdr:cNvPr id="212" name="Retângulo 211">
          <a:extLst>
            <a:ext uri="{FF2B5EF4-FFF2-40B4-BE49-F238E27FC236}">
              <a16:creationId xmlns:a16="http://schemas.microsoft.com/office/drawing/2014/main" id="{ACE218D4-D59E-4CC5-A345-55290BFD170A}"/>
            </a:ext>
          </a:extLst>
        </xdr:cNvPr>
        <xdr:cNvSpPr/>
      </xdr:nvSpPr>
      <xdr:spPr>
        <a:xfrm>
          <a:off x="4499112" y="183893791"/>
          <a:ext cx="2570921" cy="218661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6</xdr:col>
      <xdr:colOff>344557</xdr:colOff>
      <xdr:row>1155</xdr:row>
      <xdr:rowOff>79513</xdr:rowOff>
    </xdr:from>
    <xdr:to>
      <xdr:col>8</xdr:col>
      <xdr:colOff>675861</xdr:colOff>
      <xdr:row>1156</xdr:row>
      <xdr:rowOff>125896</xdr:rowOff>
    </xdr:to>
    <xdr:sp macro="" textlink="">
      <xdr:nvSpPr>
        <xdr:cNvPr id="213" name="Retângulo 212">
          <a:extLst>
            <a:ext uri="{FF2B5EF4-FFF2-40B4-BE49-F238E27FC236}">
              <a16:creationId xmlns:a16="http://schemas.microsoft.com/office/drawing/2014/main" id="{65125A72-AD26-4D31-9F57-A71113673C63}"/>
            </a:ext>
          </a:extLst>
        </xdr:cNvPr>
        <xdr:cNvSpPr/>
      </xdr:nvSpPr>
      <xdr:spPr>
        <a:xfrm>
          <a:off x="7335079" y="183920296"/>
          <a:ext cx="2570921" cy="218661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3</xdr:col>
      <xdr:colOff>569844</xdr:colOff>
      <xdr:row>1214</xdr:row>
      <xdr:rowOff>39757</xdr:rowOff>
    </xdr:from>
    <xdr:to>
      <xdr:col>6</xdr:col>
      <xdr:colOff>2328</xdr:colOff>
      <xdr:row>1228</xdr:row>
      <xdr:rowOff>35396</xdr:rowOff>
    </xdr:to>
    <xdr:pic>
      <xdr:nvPicPr>
        <xdr:cNvPr id="214" name="Imagem 213">
          <a:extLst>
            <a:ext uri="{FF2B5EF4-FFF2-40B4-BE49-F238E27FC236}">
              <a16:creationId xmlns:a16="http://schemas.microsoft.com/office/drawing/2014/main" id="{22103B74-BF0D-78FF-56E0-7BAF83B86E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4452731" y="194734070"/>
          <a:ext cx="2540119" cy="2398644"/>
        </a:xfrm>
        <a:prstGeom prst="rect">
          <a:avLst/>
        </a:prstGeom>
      </xdr:spPr>
    </xdr:pic>
    <xdr:clientData/>
  </xdr:twoCellAnchor>
  <xdr:twoCellAnchor editAs="oneCell">
    <xdr:from>
      <xdr:col>3</xdr:col>
      <xdr:colOff>1053548</xdr:colOff>
      <xdr:row>1235</xdr:row>
      <xdr:rowOff>86138</xdr:rowOff>
    </xdr:from>
    <xdr:to>
      <xdr:col>6</xdr:col>
      <xdr:colOff>346548</xdr:colOff>
      <xdr:row>1240</xdr:row>
      <xdr:rowOff>155784</xdr:rowOff>
    </xdr:to>
    <xdr:pic>
      <xdr:nvPicPr>
        <xdr:cNvPr id="215" name="Imagem 214">
          <a:extLst>
            <a:ext uri="{FF2B5EF4-FFF2-40B4-BE49-F238E27FC236}">
              <a16:creationId xmlns:a16="http://schemas.microsoft.com/office/drawing/2014/main" id="{91DF9D1C-C3BA-63CC-D8EB-A6B8A19A65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4936435" y="198398295"/>
          <a:ext cx="2400635" cy="933580"/>
        </a:xfrm>
        <a:prstGeom prst="rect">
          <a:avLst/>
        </a:prstGeom>
      </xdr:spPr>
    </xdr:pic>
    <xdr:clientData/>
  </xdr:twoCellAnchor>
  <xdr:twoCellAnchor>
    <xdr:from>
      <xdr:col>3</xdr:col>
      <xdr:colOff>1060174</xdr:colOff>
      <xdr:row>1235</xdr:row>
      <xdr:rowOff>86139</xdr:rowOff>
    </xdr:from>
    <xdr:to>
      <xdr:col>6</xdr:col>
      <xdr:colOff>284921</xdr:colOff>
      <xdr:row>1237</xdr:row>
      <xdr:rowOff>99392</xdr:rowOff>
    </xdr:to>
    <xdr:sp macro="" textlink="">
      <xdr:nvSpPr>
        <xdr:cNvPr id="216" name="Retângulo 215">
          <a:extLst>
            <a:ext uri="{FF2B5EF4-FFF2-40B4-BE49-F238E27FC236}">
              <a16:creationId xmlns:a16="http://schemas.microsoft.com/office/drawing/2014/main" id="{AD96BA0C-CE5E-4478-929A-445121D38C94}"/>
            </a:ext>
          </a:extLst>
        </xdr:cNvPr>
        <xdr:cNvSpPr/>
      </xdr:nvSpPr>
      <xdr:spPr>
        <a:xfrm>
          <a:off x="4943061" y="198398296"/>
          <a:ext cx="2332382" cy="357809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3</xdr:col>
      <xdr:colOff>795131</xdr:colOff>
      <xdr:row>1185</xdr:row>
      <xdr:rowOff>125898</xdr:rowOff>
    </xdr:from>
    <xdr:to>
      <xdr:col>6</xdr:col>
      <xdr:colOff>682211</xdr:colOff>
      <xdr:row>1191</xdr:row>
      <xdr:rowOff>149445</xdr:rowOff>
    </xdr:to>
    <xdr:pic>
      <xdr:nvPicPr>
        <xdr:cNvPr id="217" name="Imagem 216">
          <a:extLst>
            <a:ext uri="{FF2B5EF4-FFF2-40B4-BE49-F238E27FC236}">
              <a16:creationId xmlns:a16="http://schemas.microsoft.com/office/drawing/2014/main" id="{854CEA80-1436-4F23-BB8B-0B84036E7E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4678018" y="189824141"/>
          <a:ext cx="2988365" cy="1052138"/>
        </a:xfrm>
        <a:prstGeom prst="rect">
          <a:avLst/>
        </a:prstGeom>
      </xdr:spPr>
    </xdr:pic>
    <xdr:clientData/>
  </xdr:twoCellAnchor>
  <xdr:twoCellAnchor>
    <xdr:from>
      <xdr:col>3</xdr:col>
      <xdr:colOff>781878</xdr:colOff>
      <xdr:row>1185</xdr:row>
      <xdr:rowOff>152401</xdr:rowOff>
    </xdr:from>
    <xdr:to>
      <xdr:col>6</xdr:col>
      <xdr:colOff>662608</xdr:colOff>
      <xdr:row>1187</xdr:row>
      <xdr:rowOff>99392</xdr:rowOff>
    </xdr:to>
    <xdr:sp macro="" textlink="">
      <xdr:nvSpPr>
        <xdr:cNvPr id="218" name="Retângulo 217">
          <a:extLst>
            <a:ext uri="{FF2B5EF4-FFF2-40B4-BE49-F238E27FC236}">
              <a16:creationId xmlns:a16="http://schemas.microsoft.com/office/drawing/2014/main" id="{31758841-9791-45B1-9622-0B9B9EBD095F}"/>
            </a:ext>
          </a:extLst>
        </xdr:cNvPr>
        <xdr:cNvSpPr/>
      </xdr:nvSpPr>
      <xdr:spPr>
        <a:xfrm>
          <a:off x="4664765" y="189850644"/>
          <a:ext cx="2988365" cy="291548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3</xdr:col>
      <xdr:colOff>1046921</xdr:colOff>
      <xdr:row>1200</xdr:row>
      <xdr:rowOff>119270</xdr:rowOff>
    </xdr:from>
    <xdr:to>
      <xdr:col>6</xdr:col>
      <xdr:colOff>917491</xdr:colOff>
      <xdr:row>1206</xdr:row>
      <xdr:rowOff>149169</xdr:rowOff>
    </xdr:to>
    <xdr:pic>
      <xdr:nvPicPr>
        <xdr:cNvPr id="220" name="Imagem 219">
          <a:extLst>
            <a:ext uri="{FF2B5EF4-FFF2-40B4-BE49-F238E27FC236}">
              <a16:creationId xmlns:a16="http://schemas.microsoft.com/office/drawing/2014/main" id="{BB4C097F-E99F-4BCF-80C8-31D9F8542B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4929808" y="192401687"/>
          <a:ext cx="2988365" cy="1052138"/>
        </a:xfrm>
        <a:prstGeom prst="rect">
          <a:avLst/>
        </a:prstGeom>
      </xdr:spPr>
    </xdr:pic>
    <xdr:clientData/>
  </xdr:twoCellAnchor>
  <xdr:twoCellAnchor>
    <xdr:from>
      <xdr:col>3</xdr:col>
      <xdr:colOff>1033670</xdr:colOff>
      <xdr:row>1202</xdr:row>
      <xdr:rowOff>99391</xdr:rowOff>
    </xdr:from>
    <xdr:to>
      <xdr:col>6</xdr:col>
      <xdr:colOff>914400</xdr:colOff>
      <xdr:row>1204</xdr:row>
      <xdr:rowOff>46383</xdr:rowOff>
    </xdr:to>
    <xdr:sp macro="" textlink="">
      <xdr:nvSpPr>
        <xdr:cNvPr id="221" name="Retângulo 220">
          <a:extLst>
            <a:ext uri="{FF2B5EF4-FFF2-40B4-BE49-F238E27FC236}">
              <a16:creationId xmlns:a16="http://schemas.microsoft.com/office/drawing/2014/main" id="{2B361841-8AB8-4C71-B3E2-2D1C00314E34}"/>
            </a:ext>
          </a:extLst>
        </xdr:cNvPr>
        <xdr:cNvSpPr/>
      </xdr:nvSpPr>
      <xdr:spPr>
        <a:xfrm>
          <a:off x="4916557" y="192726365"/>
          <a:ext cx="2988365" cy="291548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oneCellAnchor>
    <xdr:from>
      <xdr:col>3</xdr:col>
      <xdr:colOff>139148</xdr:colOff>
      <xdr:row>726</xdr:row>
      <xdr:rowOff>53008</xdr:rowOff>
    </xdr:from>
    <xdr:ext cx="3829584" cy="228632"/>
    <xdr:pic>
      <xdr:nvPicPr>
        <xdr:cNvPr id="231" name="Imagem 230">
          <a:extLst>
            <a:ext uri="{FF2B5EF4-FFF2-40B4-BE49-F238E27FC236}">
              <a16:creationId xmlns:a16="http://schemas.microsoft.com/office/drawing/2014/main" id="{0C291CBF-7118-45C2-B3F1-AC620178FA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4022035" y="244880295"/>
          <a:ext cx="3829584" cy="228632"/>
        </a:xfrm>
        <a:prstGeom prst="rect">
          <a:avLst/>
        </a:prstGeom>
      </xdr:spPr>
    </xdr:pic>
    <xdr:clientData/>
  </xdr:oneCellAnchor>
  <xdr:twoCellAnchor editAs="oneCell">
    <xdr:from>
      <xdr:col>3</xdr:col>
      <xdr:colOff>328654</xdr:colOff>
      <xdr:row>1624</xdr:row>
      <xdr:rowOff>128215</xdr:rowOff>
    </xdr:from>
    <xdr:to>
      <xdr:col>7</xdr:col>
      <xdr:colOff>297709</xdr:colOff>
      <xdr:row>1640</xdr:row>
      <xdr:rowOff>45720</xdr:rowOff>
    </xdr:to>
    <xdr:pic>
      <xdr:nvPicPr>
        <xdr:cNvPr id="14" name="Imagem 13">
          <a:extLst>
            <a:ext uri="{FF2B5EF4-FFF2-40B4-BE49-F238E27FC236}">
              <a16:creationId xmlns:a16="http://schemas.microsoft.com/office/drawing/2014/main" id="{D94F2E95-8971-3172-62EF-9F465FD3D05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5"/>
        <a:srcRect b="18486"/>
        <a:stretch/>
      </xdr:blipFill>
      <xdr:spPr>
        <a:xfrm>
          <a:off x="4214854" y="286708795"/>
          <a:ext cx="4160055" cy="2721665"/>
        </a:xfrm>
        <a:prstGeom prst="rect">
          <a:avLst/>
        </a:prstGeom>
      </xdr:spPr>
    </xdr:pic>
    <xdr:clientData/>
  </xdr:twoCellAnchor>
  <xdr:twoCellAnchor editAs="oneCell">
    <xdr:from>
      <xdr:col>2</xdr:col>
      <xdr:colOff>1278835</xdr:colOff>
      <xdr:row>489</xdr:row>
      <xdr:rowOff>145774</xdr:rowOff>
    </xdr:from>
    <xdr:to>
      <xdr:col>4</xdr:col>
      <xdr:colOff>758257</xdr:colOff>
      <xdr:row>497</xdr:row>
      <xdr:rowOff>111036</xdr:rowOff>
    </xdr:to>
    <xdr:pic>
      <xdr:nvPicPr>
        <xdr:cNvPr id="98" name="Imagem 97">
          <a:extLst>
            <a:ext uri="{FF2B5EF4-FFF2-40B4-BE49-F238E27FC236}">
              <a16:creationId xmlns:a16="http://schemas.microsoft.com/office/drawing/2014/main" id="{A5F5C091-A652-42EF-B28D-1F29CF0CD5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3723861" y="92592939"/>
          <a:ext cx="2000151" cy="1335867"/>
        </a:xfrm>
        <a:prstGeom prst="rect">
          <a:avLst/>
        </a:prstGeom>
      </xdr:spPr>
    </xdr:pic>
    <xdr:clientData/>
  </xdr:twoCellAnchor>
  <xdr:twoCellAnchor>
    <xdr:from>
      <xdr:col>2</xdr:col>
      <xdr:colOff>1272209</xdr:colOff>
      <xdr:row>489</xdr:row>
      <xdr:rowOff>159026</xdr:rowOff>
    </xdr:from>
    <xdr:to>
      <xdr:col>4</xdr:col>
      <xdr:colOff>728869</xdr:colOff>
      <xdr:row>491</xdr:row>
      <xdr:rowOff>39758</xdr:rowOff>
    </xdr:to>
    <xdr:sp macro="" textlink="">
      <xdr:nvSpPr>
        <xdr:cNvPr id="99" name="Retângulo 98">
          <a:extLst>
            <a:ext uri="{FF2B5EF4-FFF2-40B4-BE49-F238E27FC236}">
              <a16:creationId xmlns:a16="http://schemas.microsoft.com/office/drawing/2014/main" id="{787F0C23-3394-4FF6-A89A-12597DD0500B}"/>
            </a:ext>
          </a:extLst>
        </xdr:cNvPr>
        <xdr:cNvSpPr/>
      </xdr:nvSpPr>
      <xdr:spPr>
        <a:xfrm>
          <a:off x="3717235" y="92606191"/>
          <a:ext cx="1981199" cy="225289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6</xdr:col>
      <xdr:colOff>980455</xdr:colOff>
      <xdr:row>506</xdr:row>
      <xdr:rowOff>66259</xdr:rowOff>
    </xdr:from>
    <xdr:to>
      <xdr:col>8</xdr:col>
      <xdr:colOff>644317</xdr:colOff>
      <xdr:row>514</xdr:row>
      <xdr:rowOff>117999</xdr:rowOff>
    </xdr:to>
    <xdr:pic>
      <xdr:nvPicPr>
        <xdr:cNvPr id="100" name="Imagem 99">
          <a:extLst>
            <a:ext uri="{FF2B5EF4-FFF2-40B4-BE49-F238E27FC236}">
              <a16:creationId xmlns:a16="http://schemas.microsoft.com/office/drawing/2014/main" id="{517699B4-2F79-45F2-B993-3769361D31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7970977" y="95442155"/>
          <a:ext cx="1892049" cy="1431235"/>
        </a:xfrm>
        <a:prstGeom prst="rect">
          <a:avLst/>
        </a:prstGeom>
      </xdr:spPr>
    </xdr:pic>
    <xdr:clientData/>
  </xdr:twoCellAnchor>
  <xdr:twoCellAnchor>
    <xdr:from>
      <xdr:col>6</xdr:col>
      <xdr:colOff>987286</xdr:colOff>
      <xdr:row>507</xdr:row>
      <xdr:rowOff>86138</xdr:rowOff>
    </xdr:from>
    <xdr:to>
      <xdr:col>8</xdr:col>
      <xdr:colOff>629477</xdr:colOff>
      <xdr:row>508</xdr:row>
      <xdr:rowOff>139149</xdr:rowOff>
    </xdr:to>
    <xdr:sp macro="" textlink="">
      <xdr:nvSpPr>
        <xdr:cNvPr id="101" name="Retângulo 100">
          <a:extLst>
            <a:ext uri="{FF2B5EF4-FFF2-40B4-BE49-F238E27FC236}">
              <a16:creationId xmlns:a16="http://schemas.microsoft.com/office/drawing/2014/main" id="{54EBB5F1-1C1A-443B-AD31-50817074F4F4}"/>
            </a:ext>
          </a:extLst>
        </xdr:cNvPr>
        <xdr:cNvSpPr/>
      </xdr:nvSpPr>
      <xdr:spPr>
        <a:xfrm>
          <a:off x="7977808" y="95634312"/>
          <a:ext cx="1881808" cy="225289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2</xdr:col>
      <xdr:colOff>1040295</xdr:colOff>
      <xdr:row>506</xdr:row>
      <xdr:rowOff>132521</xdr:rowOff>
    </xdr:from>
    <xdr:to>
      <xdr:col>4</xdr:col>
      <xdr:colOff>529877</xdr:colOff>
      <xdr:row>514</xdr:row>
      <xdr:rowOff>80003</xdr:rowOff>
    </xdr:to>
    <xdr:pic>
      <xdr:nvPicPr>
        <xdr:cNvPr id="103" name="Imagem 102">
          <a:extLst>
            <a:ext uri="{FF2B5EF4-FFF2-40B4-BE49-F238E27FC236}">
              <a16:creationId xmlns:a16="http://schemas.microsoft.com/office/drawing/2014/main" id="{12612D83-0B32-456F-BB49-1E98BE6D78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3485321" y="95508417"/>
          <a:ext cx="2000151" cy="1335867"/>
        </a:xfrm>
        <a:prstGeom prst="rect">
          <a:avLst/>
        </a:prstGeom>
      </xdr:spPr>
    </xdr:pic>
    <xdr:clientData/>
  </xdr:twoCellAnchor>
  <xdr:twoCellAnchor>
    <xdr:from>
      <xdr:col>2</xdr:col>
      <xdr:colOff>1027043</xdr:colOff>
      <xdr:row>507</xdr:row>
      <xdr:rowOff>159026</xdr:rowOff>
    </xdr:from>
    <xdr:to>
      <xdr:col>4</xdr:col>
      <xdr:colOff>483703</xdr:colOff>
      <xdr:row>509</xdr:row>
      <xdr:rowOff>39759</xdr:rowOff>
    </xdr:to>
    <xdr:sp macro="" textlink="">
      <xdr:nvSpPr>
        <xdr:cNvPr id="104" name="Retângulo 103">
          <a:extLst>
            <a:ext uri="{FF2B5EF4-FFF2-40B4-BE49-F238E27FC236}">
              <a16:creationId xmlns:a16="http://schemas.microsoft.com/office/drawing/2014/main" id="{32127F49-1B6A-46B0-9AB7-CDCF0C70E5A0}"/>
            </a:ext>
          </a:extLst>
        </xdr:cNvPr>
        <xdr:cNvSpPr/>
      </xdr:nvSpPr>
      <xdr:spPr>
        <a:xfrm>
          <a:off x="3472069" y="95707200"/>
          <a:ext cx="1981199" cy="225289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3</xdr:col>
      <xdr:colOff>788504</xdr:colOff>
      <xdr:row>1904</xdr:row>
      <xdr:rowOff>172278</xdr:rowOff>
    </xdr:from>
    <xdr:to>
      <xdr:col>6</xdr:col>
      <xdr:colOff>232246</xdr:colOff>
      <xdr:row>1910</xdr:row>
      <xdr:rowOff>34603</xdr:rowOff>
    </xdr:to>
    <xdr:pic>
      <xdr:nvPicPr>
        <xdr:cNvPr id="16" name="Imagem 15">
          <a:extLst>
            <a:ext uri="{FF2B5EF4-FFF2-40B4-BE49-F238E27FC236}">
              <a16:creationId xmlns:a16="http://schemas.microsoft.com/office/drawing/2014/main" id="{71954430-DF77-410D-BDD8-2AC1C3E19B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4671391" y="349121895"/>
          <a:ext cx="2564077" cy="1883555"/>
        </a:xfrm>
        <a:prstGeom prst="rect">
          <a:avLst/>
        </a:prstGeom>
      </xdr:spPr>
    </xdr:pic>
    <xdr:clientData/>
  </xdr:twoCellAnchor>
  <xdr:twoCellAnchor editAs="oneCell">
    <xdr:from>
      <xdr:col>2</xdr:col>
      <xdr:colOff>1424608</xdr:colOff>
      <xdr:row>1917</xdr:row>
      <xdr:rowOff>324678</xdr:rowOff>
    </xdr:from>
    <xdr:to>
      <xdr:col>7</xdr:col>
      <xdr:colOff>383733</xdr:colOff>
      <xdr:row>1924</xdr:row>
      <xdr:rowOff>117990</xdr:rowOff>
    </xdr:to>
    <xdr:pic>
      <xdr:nvPicPr>
        <xdr:cNvPr id="18" name="Imagem 17">
          <a:extLst>
            <a:ext uri="{FF2B5EF4-FFF2-40B4-BE49-F238E27FC236}">
              <a16:creationId xmlns:a16="http://schemas.microsoft.com/office/drawing/2014/main" id="{7C396AE5-9B9A-42A7-88FE-D0ED35C31B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3869634" y="348353269"/>
          <a:ext cx="4597373" cy="2303054"/>
        </a:xfrm>
        <a:prstGeom prst="rect">
          <a:avLst/>
        </a:prstGeom>
      </xdr:spPr>
    </xdr:pic>
    <xdr:clientData/>
  </xdr:twoCellAnchor>
  <xdr:twoCellAnchor editAs="oneCell">
    <xdr:from>
      <xdr:col>1</xdr:col>
      <xdr:colOff>1104900</xdr:colOff>
      <xdr:row>2282</xdr:row>
      <xdr:rowOff>182881</xdr:rowOff>
    </xdr:from>
    <xdr:to>
      <xdr:col>9</xdr:col>
      <xdr:colOff>498317</xdr:colOff>
      <xdr:row>2289</xdr:row>
      <xdr:rowOff>155221</xdr:rowOff>
    </xdr:to>
    <xdr:pic>
      <xdr:nvPicPr>
        <xdr:cNvPr id="25" name="Imagem 24">
          <a:extLst>
            <a:ext uri="{FF2B5EF4-FFF2-40B4-BE49-F238E27FC236}">
              <a16:creationId xmlns:a16="http://schemas.microsoft.com/office/drawing/2014/main" id="{F497DE40-6E97-45A9-B1BA-A901CD99DC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051050" y="363962951"/>
          <a:ext cx="8646637" cy="1213130"/>
        </a:xfrm>
        <a:prstGeom prst="rect">
          <a:avLst/>
        </a:prstGeom>
      </xdr:spPr>
    </xdr:pic>
    <xdr:clientData/>
  </xdr:twoCellAnchor>
  <xdr:twoCellAnchor editAs="oneCell">
    <xdr:from>
      <xdr:col>5</xdr:col>
      <xdr:colOff>225287</xdr:colOff>
      <xdr:row>1748</xdr:row>
      <xdr:rowOff>112643</xdr:rowOff>
    </xdr:from>
    <xdr:to>
      <xdr:col>10</xdr:col>
      <xdr:colOff>567961</xdr:colOff>
      <xdr:row>1753</xdr:row>
      <xdr:rowOff>155160</xdr:rowOff>
    </xdr:to>
    <xdr:pic>
      <xdr:nvPicPr>
        <xdr:cNvPr id="19" name="Imagem 18">
          <a:extLst>
            <a:ext uri="{FF2B5EF4-FFF2-40B4-BE49-F238E27FC236}">
              <a16:creationId xmlns:a16="http://schemas.microsoft.com/office/drawing/2014/main" id="{8AE6F6C5-F403-40A2-819B-51956DDC0F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6195391" y="314871652"/>
          <a:ext cx="5622396" cy="1625600"/>
        </a:xfrm>
        <a:prstGeom prst="rect">
          <a:avLst/>
        </a:prstGeom>
      </xdr:spPr>
    </xdr:pic>
    <xdr:clientData/>
  </xdr:twoCellAnchor>
  <xdr:twoCellAnchor>
    <xdr:from>
      <xdr:col>5</xdr:col>
      <xdr:colOff>231637</xdr:colOff>
      <xdr:row>1750</xdr:row>
      <xdr:rowOff>206237</xdr:rowOff>
    </xdr:from>
    <xdr:to>
      <xdr:col>10</xdr:col>
      <xdr:colOff>564045</xdr:colOff>
      <xdr:row>1750</xdr:row>
      <xdr:rowOff>362282</xdr:rowOff>
    </xdr:to>
    <xdr:sp macro="" textlink="">
      <xdr:nvSpPr>
        <xdr:cNvPr id="21" name="Retângulo 20">
          <a:extLst>
            <a:ext uri="{FF2B5EF4-FFF2-40B4-BE49-F238E27FC236}">
              <a16:creationId xmlns:a16="http://schemas.microsoft.com/office/drawing/2014/main" id="{53736A5B-6776-4596-B95A-CEBA45D15A3F}"/>
            </a:ext>
          </a:extLst>
        </xdr:cNvPr>
        <xdr:cNvSpPr/>
      </xdr:nvSpPr>
      <xdr:spPr>
        <a:xfrm>
          <a:off x="6201741" y="315309802"/>
          <a:ext cx="5613400" cy="15604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2</xdr:col>
      <xdr:colOff>312420</xdr:colOff>
      <xdr:row>1780</xdr:row>
      <xdr:rowOff>91440</xdr:rowOff>
    </xdr:from>
    <xdr:to>
      <xdr:col>7</xdr:col>
      <xdr:colOff>303636</xdr:colOff>
      <xdr:row>1789</xdr:row>
      <xdr:rowOff>154941</xdr:rowOff>
    </xdr:to>
    <xdr:pic>
      <xdr:nvPicPr>
        <xdr:cNvPr id="22" name="Imagem 21">
          <a:extLst>
            <a:ext uri="{FF2B5EF4-FFF2-40B4-BE49-F238E27FC236}">
              <a16:creationId xmlns:a16="http://schemas.microsoft.com/office/drawing/2014/main" id="{7D26542A-69D6-435A-9253-3B67A0E736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597150" y="261473950"/>
          <a:ext cx="5622396" cy="1651000"/>
        </a:xfrm>
        <a:prstGeom prst="rect">
          <a:avLst/>
        </a:prstGeom>
      </xdr:spPr>
    </xdr:pic>
    <xdr:clientData/>
  </xdr:twoCellAnchor>
  <xdr:twoCellAnchor>
    <xdr:from>
      <xdr:col>2</xdr:col>
      <xdr:colOff>327660</xdr:colOff>
      <xdr:row>1783</xdr:row>
      <xdr:rowOff>160020</xdr:rowOff>
    </xdr:from>
    <xdr:to>
      <xdr:col>7</xdr:col>
      <xdr:colOff>396240</xdr:colOff>
      <xdr:row>1784</xdr:row>
      <xdr:rowOff>140805</xdr:rowOff>
    </xdr:to>
    <xdr:sp macro="" textlink="">
      <xdr:nvSpPr>
        <xdr:cNvPr id="26" name="Retângulo 25">
          <a:extLst>
            <a:ext uri="{FF2B5EF4-FFF2-40B4-BE49-F238E27FC236}">
              <a16:creationId xmlns:a16="http://schemas.microsoft.com/office/drawing/2014/main" id="{43AC327C-D93A-41C1-9C33-91B890DE6251}"/>
            </a:ext>
          </a:extLst>
        </xdr:cNvPr>
        <xdr:cNvSpPr/>
      </xdr:nvSpPr>
      <xdr:spPr>
        <a:xfrm>
          <a:off x="2616200" y="262077200"/>
          <a:ext cx="5607050" cy="16239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2</xdr:col>
      <xdr:colOff>902804</xdr:colOff>
      <xdr:row>1817</xdr:row>
      <xdr:rowOff>55990</xdr:rowOff>
    </xdr:from>
    <xdr:to>
      <xdr:col>7</xdr:col>
      <xdr:colOff>270344</xdr:colOff>
      <xdr:row>1822</xdr:row>
      <xdr:rowOff>79099</xdr:rowOff>
    </xdr:to>
    <xdr:pic>
      <xdr:nvPicPr>
        <xdr:cNvPr id="30" name="Imagem 29">
          <a:extLst>
            <a:ext uri="{FF2B5EF4-FFF2-40B4-BE49-F238E27FC236}">
              <a16:creationId xmlns:a16="http://schemas.microsoft.com/office/drawing/2014/main" id="{30E9E6DE-2311-47C8-8225-826FFD3131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3347830" y="329571294"/>
          <a:ext cx="4998168" cy="1428558"/>
        </a:xfrm>
        <a:prstGeom prst="rect">
          <a:avLst/>
        </a:prstGeom>
      </xdr:spPr>
    </xdr:pic>
    <xdr:clientData/>
  </xdr:twoCellAnchor>
  <xdr:twoCellAnchor>
    <xdr:from>
      <xdr:col>2</xdr:col>
      <xdr:colOff>967409</xdr:colOff>
      <xdr:row>1819</xdr:row>
      <xdr:rowOff>218661</xdr:rowOff>
    </xdr:from>
    <xdr:to>
      <xdr:col>7</xdr:col>
      <xdr:colOff>251791</xdr:colOff>
      <xdr:row>1820</xdr:row>
      <xdr:rowOff>245166</xdr:rowOff>
    </xdr:to>
    <xdr:sp macro="" textlink="">
      <xdr:nvSpPr>
        <xdr:cNvPr id="31" name="Retângulo 30">
          <a:extLst>
            <a:ext uri="{FF2B5EF4-FFF2-40B4-BE49-F238E27FC236}">
              <a16:creationId xmlns:a16="http://schemas.microsoft.com/office/drawing/2014/main" id="{D99907A0-D5A5-40BC-8DD8-726EF2D6461E}"/>
            </a:ext>
          </a:extLst>
        </xdr:cNvPr>
        <xdr:cNvSpPr/>
      </xdr:nvSpPr>
      <xdr:spPr>
        <a:xfrm>
          <a:off x="3412435" y="330310435"/>
          <a:ext cx="4909930" cy="291548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2</xdr:col>
      <xdr:colOff>762000</xdr:colOff>
      <xdr:row>1831</xdr:row>
      <xdr:rowOff>13252</xdr:rowOff>
    </xdr:from>
    <xdr:to>
      <xdr:col>7</xdr:col>
      <xdr:colOff>758848</xdr:colOff>
      <xdr:row>1839</xdr:row>
      <xdr:rowOff>114024</xdr:rowOff>
    </xdr:to>
    <xdr:pic>
      <xdr:nvPicPr>
        <xdr:cNvPr id="32" name="Imagem 31">
          <a:extLst>
            <a:ext uri="{FF2B5EF4-FFF2-40B4-BE49-F238E27FC236}">
              <a16:creationId xmlns:a16="http://schemas.microsoft.com/office/drawing/2014/main" id="{DA21705B-65C5-479A-A27F-51EA43CDFB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3207026" y="332834974"/>
          <a:ext cx="5616046" cy="1644650"/>
        </a:xfrm>
        <a:prstGeom prst="rect">
          <a:avLst/>
        </a:prstGeom>
      </xdr:spPr>
    </xdr:pic>
    <xdr:clientData/>
  </xdr:twoCellAnchor>
  <xdr:twoCellAnchor>
    <xdr:from>
      <xdr:col>2</xdr:col>
      <xdr:colOff>781050</xdr:colOff>
      <xdr:row>1834</xdr:row>
      <xdr:rowOff>73715</xdr:rowOff>
    </xdr:from>
    <xdr:to>
      <xdr:col>7</xdr:col>
      <xdr:colOff>768902</xdr:colOff>
      <xdr:row>1835</xdr:row>
      <xdr:rowOff>63832</xdr:rowOff>
    </xdr:to>
    <xdr:sp macro="" textlink="">
      <xdr:nvSpPr>
        <xdr:cNvPr id="33" name="Retângulo 32">
          <a:extLst>
            <a:ext uri="{FF2B5EF4-FFF2-40B4-BE49-F238E27FC236}">
              <a16:creationId xmlns:a16="http://schemas.microsoft.com/office/drawing/2014/main" id="{7A06BBFF-508C-4335-ABDB-821359652FF5}"/>
            </a:ext>
          </a:extLst>
        </xdr:cNvPr>
        <xdr:cNvSpPr/>
      </xdr:nvSpPr>
      <xdr:spPr>
        <a:xfrm>
          <a:off x="3226076" y="333577924"/>
          <a:ext cx="5613400" cy="16239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2</xdr:col>
      <xdr:colOff>265044</xdr:colOff>
      <xdr:row>2497</xdr:row>
      <xdr:rowOff>106017</xdr:rowOff>
    </xdr:from>
    <xdr:to>
      <xdr:col>7</xdr:col>
      <xdr:colOff>993368</xdr:colOff>
      <xdr:row>2509</xdr:row>
      <xdr:rowOff>41620</xdr:rowOff>
    </xdr:to>
    <xdr:pic>
      <xdr:nvPicPr>
        <xdr:cNvPr id="49" name="Imagem 48">
          <a:extLst>
            <a:ext uri="{FF2B5EF4-FFF2-40B4-BE49-F238E27FC236}">
              <a16:creationId xmlns:a16="http://schemas.microsoft.com/office/drawing/2014/main" id="{0112E090-9D43-4230-A386-1EA0AC6DDF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710070" y="459711287"/>
          <a:ext cx="6366572" cy="2004211"/>
        </a:xfrm>
        <a:prstGeom prst="rect">
          <a:avLst/>
        </a:prstGeom>
      </xdr:spPr>
    </xdr:pic>
    <xdr:clientData/>
  </xdr:twoCellAnchor>
  <xdr:twoCellAnchor editAs="oneCell">
    <xdr:from>
      <xdr:col>0</xdr:col>
      <xdr:colOff>629476</xdr:colOff>
      <xdr:row>1885</xdr:row>
      <xdr:rowOff>92765</xdr:rowOff>
    </xdr:from>
    <xdr:to>
      <xdr:col>4</xdr:col>
      <xdr:colOff>41734</xdr:colOff>
      <xdr:row>1896</xdr:row>
      <xdr:rowOff>152922</xdr:rowOff>
    </xdr:to>
    <xdr:pic>
      <xdr:nvPicPr>
        <xdr:cNvPr id="66" name="Imagem 65">
          <a:extLst>
            <a:ext uri="{FF2B5EF4-FFF2-40B4-BE49-F238E27FC236}">
              <a16:creationId xmlns:a16="http://schemas.microsoft.com/office/drawing/2014/main" id="{DA446647-8624-B00E-B751-B6D1F6C5BE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629476" y="345351652"/>
          <a:ext cx="4395793" cy="1955217"/>
        </a:xfrm>
        <a:prstGeom prst="rect">
          <a:avLst/>
        </a:prstGeom>
      </xdr:spPr>
    </xdr:pic>
    <xdr:clientData/>
  </xdr:twoCellAnchor>
  <xdr:twoCellAnchor>
    <xdr:from>
      <xdr:col>0</xdr:col>
      <xdr:colOff>596347</xdr:colOff>
      <xdr:row>1890</xdr:row>
      <xdr:rowOff>0</xdr:rowOff>
    </xdr:from>
    <xdr:to>
      <xdr:col>1</xdr:col>
      <xdr:colOff>755373</xdr:colOff>
      <xdr:row>1890</xdr:row>
      <xdr:rowOff>119270</xdr:rowOff>
    </xdr:to>
    <xdr:sp macro="" textlink="">
      <xdr:nvSpPr>
        <xdr:cNvPr id="70" name="Retângulo 69">
          <a:extLst>
            <a:ext uri="{FF2B5EF4-FFF2-40B4-BE49-F238E27FC236}">
              <a16:creationId xmlns:a16="http://schemas.microsoft.com/office/drawing/2014/main" id="{43F5352A-144D-6EF7-7D73-CC6BC0DF2D56}"/>
            </a:ext>
          </a:extLst>
        </xdr:cNvPr>
        <xdr:cNvSpPr/>
      </xdr:nvSpPr>
      <xdr:spPr>
        <a:xfrm>
          <a:off x="596347" y="346120278"/>
          <a:ext cx="1265583" cy="11927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1</xdr:col>
      <xdr:colOff>921024</xdr:colOff>
      <xdr:row>2139</xdr:row>
      <xdr:rowOff>26508</xdr:rowOff>
    </xdr:from>
    <xdr:to>
      <xdr:col>8</xdr:col>
      <xdr:colOff>224826</xdr:colOff>
      <xdr:row>2146</xdr:row>
      <xdr:rowOff>79226</xdr:rowOff>
    </xdr:to>
    <xdr:pic>
      <xdr:nvPicPr>
        <xdr:cNvPr id="81" name="Imagem 80">
          <a:extLst>
            <a:ext uri="{FF2B5EF4-FFF2-40B4-BE49-F238E27FC236}">
              <a16:creationId xmlns:a16="http://schemas.microsoft.com/office/drawing/2014/main" id="{019E0B08-9E19-EA82-5CC9-0BC67BD47D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027581" y="403243778"/>
          <a:ext cx="7422304" cy="1268826"/>
        </a:xfrm>
        <a:prstGeom prst="rect">
          <a:avLst/>
        </a:prstGeom>
      </xdr:spPr>
    </xdr:pic>
    <xdr:clientData/>
  </xdr:twoCellAnchor>
  <xdr:twoCellAnchor editAs="oneCell">
    <xdr:from>
      <xdr:col>1</xdr:col>
      <xdr:colOff>940903</xdr:colOff>
      <xdr:row>2183</xdr:row>
      <xdr:rowOff>79515</xdr:rowOff>
    </xdr:from>
    <xdr:to>
      <xdr:col>7</xdr:col>
      <xdr:colOff>1101290</xdr:colOff>
      <xdr:row>2197</xdr:row>
      <xdr:rowOff>115027</xdr:rowOff>
    </xdr:to>
    <xdr:pic>
      <xdr:nvPicPr>
        <xdr:cNvPr id="82" name="Imagem 81">
          <a:extLst>
            <a:ext uri="{FF2B5EF4-FFF2-40B4-BE49-F238E27FC236}">
              <a16:creationId xmlns:a16="http://schemas.microsoft.com/office/drawing/2014/main" id="{D550BC4D-FC81-6E30-126D-E49FD5E133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047460" y="410877028"/>
          <a:ext cx="7112974" cy="2447409"/>
        </a:xfrm>
        <a:prstGeom prst="rect">
          <a:avLst/>
        </a:prstGeom>
      </xdr:spPr>
    </xdr:pic>
    <xdr:clientData/>
  </xdr:twoCellAnchor>
  <xdr:twoCellAnchor editAs="oneCell">
    <xdr:from>
      <xdr:col>4</xdr:col>
      <xdr:colOff>151736</xdr:colOff>
      <xdr:row>1549</xdr:row>
      <xdr:rowOff>173273</xdr:rowOff>
    </xdr:from>
    <xdr:to>
      <xdr:col>7</xdr:col>
      <xdr:colOff>271644</xdr:colOff>
      <xdr:row>1565</xdr:row>
      <xdr:rowOff>60136</xdr:rowOff>
    </xdr:to>
    <xdr:pic>
      <xdr:nvPicPr>
        <xdr:cNvPr id="23" name="Imagem 22">
          <a:extLst>
            <a:ext uri="{FF2B5EF4-FFF2-40B4-BE49-F238E27FC236}">
              <a16:creationId xmlns:a16="http://schemas.microsoft.com/office/drawing/2014/main" id="{D8104F07-443A-445C-8FFB-C71A16DBD5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5127596" y="274721873"/>
          <a:ext cx="3221248" cy="2691023"/>
        </a:xfrm>
        <a:prstGeom prst="rect">
          <a:avLst/>
        </a:prstGeom>
      </xdr:spPr>
    </xdr:pic>
    <xdr:clientData/>
  </xdr:twoCellAnchor>
  <xdr:twoCellAnchor editAs="oneCell">
    <xdr:from>
      <xdr:col>1</xdr:col>
      <xdr:colOff>1</xdr:colOff>
      <xdr:row>1001</xdr:row>
      <xdr:rowOff>0</xdr:rowOff>
    </xdr:from>
    <xdr:to>
      <xdr:col>2</xdr:col>
      <xdr:colOff>567857</xdr:colOff>
      <xdr:row>1006</xdr:row>
      <xdr:rowOff>155297</xdr:rowOff>
    </xdr:to>
    <xdr:pic>
      <xdr:nvPicPr>
        <xdr:cNvPr id="150" name="Imagem 149">
          <a:extLst>
            <a:ext uri="{FF2B5EF4-FFF2-40B4-BE49-F238E27FC236}">
              <a16:creationId xmlns:a16="http://schemas.microsoft.com/office/drawing/2014/main" id="{5169B396-7326-B30F-DA32-32975AC26C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104349" y="185293000"/>
          <a:ext cx="1899478" cy="1052747"/>
        </a:xfrm>
        <a:prstGeom prst="rect">
          <a:avLst/>
        </a:prstGeom>
      </xdr:spPr>
    </xdr:pic>
    <xdr:clientData/>
  </xdr:twoCellAnchor>
  <xdr:twoCellAnchor editAs="oneCell">
    <xdr:from>
      <xdr:col>2</xdr:col>
      <xdr:colOff>759461</xdr:colOff>
      <xdr:row>1000</xdr:row>
      <xdr:rowOff>160573</xdr:rowOff>
    </xdr:from>
    <xdr:to>
      <xdr:col>4</xdr:col>
      <xdr:colOff>307948</xdr:colOff>
      <xdr:row>1006</xdr:row>
      <xdr:rowOff>73293</xdr:rowOff>
    </xdr:to>
    <xdr:pic>
      <xdr:nvPicPr>
        <xdr:cNvPr id="151" name="Imagem 150">
          <a:extLst>
            <a:ext uri="{FF2B5EF4-FFF2-40B4-BE49-F238E27FC236}">
              <a16:creationId xmlns:a16="http://schemas.microsoft.com/office/drawing/2014/main" id="{9088F021-699D-349E-72B8-80A03D9E86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3205591" y="185276877"/>
          <a:ext cx="2084236" cy="958924"/>
        </a:xfrm>
        <a:prstGeom prst="rect">
          <a:avLst/>
        </a:prstGeom>
      </xdr:spPr>
    </xdr:pic>
    <xdr:clientData/>
  </xdr:twoCellAnchor>
  <xdr:twoCellAnchor editAs="oneCell">
    <xdr:from>
      <xdr:col>4</xdr:col>
      <xdr:colOff>578513</xdr:colOff>
      <xdr:row>1000</xdr:row>
      <xdr:rowOff>149087</xdr:rowOff>
    </xdr:from>
    <xdr:to>
      <xdr:col>6</xdr:col>
      <xdr:colOff>269737</xdr:colOff>
      <xdr:row>1007</xdr:row>
      <xdr:rowOff>35515</xdr:rowOff>
    </xdr:to>
    <xdr:pic>
      <xdr:nvPicPr>
        <xdr:cNvPr id="152" name="Imagem 151">
          <a:extLst>
            <a:ext uri="{FF2B5EF4-FFF2-40B4-BE49-F238E27FC236}">
              <a16:creationId xmlns:a16="http://schemas.microsoft.com/office/drawing/2014/main" id="{26C76420-34FE-694E-FF52-C84A252C1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5559122" y="185265391"/>
          <a:ext cx="1718530" cy="1122027"/>
        </a:xfrm>
        <a:prstGeom prst="rect">
          <a:avLst/>
        </a:prstGeom>
      </xdr:spPr>
    </xdr:pic>
    <xdr:clientData/>
  </xdr:twoCellAnchor>
  <xdr:twoCellAnchor editAs="oneCell">
    <xdr:from>
      <xdr:col>6</xdr:col>
      <xdr:colOff>525835</xdr:colOff>
      <xdr:row>1001</xdr:row>
      <xdr:rowOff>6792</xdr:rowOff>
    </xdr:from>
    <xdr:to>
      <xdr:col>8</xdr:col>
      <xdr:colOff>79954</xdr:colOff>
      <xdr:row>1006</xdr:row>
      <xdr:rowOff>110828</xdr:rowOff>
    </xdr:to>
    <xdr:pic>
      <xdr:nvPicPr>
        <xdr:cNvPr id="153" name="Imagem 152">
          <a:extLst>
            <a:ext uri="{FF2B5EF4-FFF2-40B4-BE49-F238E27FC236}">
              <a16:creationId xmlns:a16="http://schemas.microsoft.com/office/drawing/2014/main" id="{54E9A3CC-8E85-B56B-EF6D-E7D781C0F5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7527400" y="185299792"/>
          <a:ext cx="1803124" cy="976086"/>
        </a:xfrm>
        <a:prstGeom prst="rect">
          <a:avLst/>
        </a:prstGeom>
      </xdr:spPr>
    </xdr:pic>
    <xdr:clientData/>
  </xdr:twoCellAnchor>
  <xdr:twoCellAnchor editAs="oneCell">
    <xdr:from>
      <xdr:col>8</xdr:col>
      <xdr:colOff>387210</xdr:colOff>
      <xdr:row>1000</xdr:row>
      <xdr:rowOff>129540</xdr:rowOff>
    </xdr:from>
    <xdr:to>
      <xdr:col>10</xdr:col>
      <xdr:colOff>686658</xdr:colOff>
      <xdr:row>1007</xdr:row>
      <xdr:rowOff>155493</xdr:rowOff>
    </xdr:to>
    <xdr:pic>
      <xdr:nvPicPr>
        <xdr:cNvPr id="154" name="Imagem 153">
          <a:extLst>
            <a:ext uri="{FF2B5EF4-FFF2-40B4-BE49-F238E27FC236}">
              <a16:creationId xmlns:a16="http://schemas.microsoft.com/office/drawing/2014/main" id="{C2C48775-8A57-3982-9F3E-125E50A9BD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9625080" y="185245844"/>
          <a:ext cx="2314882" cy="1270442"/>
        </a:xfrm>
        <a:prstGeom prst="rect">
          <a:avLst/>
        </a:prstGeom>
      </xdr:spPr>
    </xdr:pic>
    <xdr:clientData/>
  </xdr:twoCellAnchor>
  <xdr:twoCellAnchor>
    <xdr:from>
      <xdr:col>1</xdr:col>
      <xdr:colOff>20817</xdr:colOff>
      <xdr:row>1001</xdr:row>
      <xdr:rowOff>9773</xdr:rowOff>
    </xdr:from>
    <xdr:to>
      <xdr:col>2</xdr:col>
      <xdr:colOff>546652</xdr:colOff>
      <xdr:row>1002</xdr:row>
      <xdr:rowOff>4251</xdr:rowOff>
    </xdr:to>
    <xdr:sp macro="" textlink="">
      <xdr:nvSpPr>
        <xdr:cNvPr id="155" name="Retângulo 154">
          <a:extLst>
            <a:ext uri="{FF2B5EF4-FFF2-40B4-BE49-F238E27FC236}">
              <a16:creationId xmlns:a16="http://schemas.microsoft.com/office/drawing/2014/main" id="{311B3D08-D486-2F37-1B34-EBF7FA08C8D2}"/>
            </a:ext>
          </a:extLst>
        </xdr:cNvPr>
        <xdr:cNvSpPr/>
      </xdr:nvSpPr>
      <xdr:spPr>
        <a:xfrm>
          <a:off x="1125165" y="185302773"/>
          <a:ext cx="1867617" cy="171174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</xdr:col>
      <xdr:colOff>757748</xdr:colOff>
      <xdr:row>1001</xdr:row>
      <xdr:rowOff>24626</xdr:rowOff>
    </xdr:from>
    <xdr:to>
      <xdr:col>4</xdr:col>
      <xdr:colOff>281608</xdr:colOff>
      <xdr:row>1002</xdr:row>
      <xdr:rowOff>27607</xdr:rowOff>
    </xdr:to>
    <xdr:sp macro="" textlink="">
      <xdr:nvSpPr>
        <xdr:cNvPr id="156" name="Retângulo 155">
          <a:extLst>
            <a:ext uri="{FF2B5EF4-FFF2-40B4-BE49-F238E27FC236}">
              <a16:creationId xmlns:a16="http://schemas.microsoft.com/office/drawing/2014/main" id="{6EAE6089-DFF6-44FC-9C64-38012FB8254D}"/>
            </a:ext>
          </a:extLst>
        </xdr:cNvPr>
        <xdr:cNvSpPr/>
      </xdr:nvSpPr>
      <xdr:spPr>
        <a:xfrm>
          <a:off x="3203878" y="185317626"/>
          <a:ext cx="2058339" cy="179677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4</xdr:col>
      <xdr:colOff>575529</xdr:colOff>
      <xdr:row>1000</xdr:row>
      <xdr:rowOff>166095</xdr:rowOff>
    </xdr:from>
    <xdr:to>
      <xdr:col>6</xdr:col>
      <xdr:colOff>251460</xdr:colOff>
      <xdr:row>1001</xdr:row>
      <xdr:rowOff>154610</xdr:rowOff>
    </xdr:to>
    <xdr:sp macro="" textlink="">
      <xdr:nvSpPr>
        <xdr:cNvPr id="157" name="Retângulo 156">
          <a:extLst>
            <a:ext uri="{FF2B5EF4-FFF2-40B4-BE49-F238E27FC236}">
              <a16:creationId xmlns:a16="http://schemas.microsoft.com/office/drawing/2014/main" id="{20DEDCCA-74E6-4AAF-877A-3489ADD71AAC}"/>
            </a:ext>
          </a:extLst>
        </xdr:cNvPr>
        <xdr:cNvSpPr/>
      </xdr:nvSpPr>
      <xdr:spPr>
        <a:xfrm>
          <a:off x="5556138" y="185282399"/>
          <a:ext cx="1696887" cy="165211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6</xdr:col>
      <xdr:colOff>463826</xdr:colOff>
      <xdr:row>1001</xdr:row>
      <xdr:rowOff>27608</xdr:rowOff>
    </xdr:from>
    <xdr:to>
      <xdr:col>8</xdr:col>
      <xdr:colOff>92598</xdr:colOff>
      <xdr:row>1002</xdr:row>
      <xdr:rowOff>19546</xdr:rowOff>
    </xdr:to>
    <xdr:sp macro="" textlink="">
      <xdr:nvSpPr>
        <xdr:cNvPr id="158" name="Retângulo 157">
          <a:extLst>
            <a:ext uri="{FF2B5EF4-FFF2-40B4-BE49-F238E27FC236}">
              <a16:creationId xmlns:a16="http://schemas.microsoft.com/office/drawing/2014/main" id="{DDF33558-FD33-4843-B44F-A0FFAE732721}"/>
            </a:ext>
          </a:extLst>
        </xdr:cNvPr>
        <xdr:cNvSpPr/>
      </xdr:nvSpPr>
      <xdr:spPr>
        <a:xfrm>
          <a:off x="7465391" y="185320608"/>
          <a:ext cx="1865077" cy="168634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8</xdr:col>
      <xdr:colOff>371226</xdr:colOff>
      <xdr:row>1000</xdr:row>
      <xdr:rowOff>146104</xdr:rowOff>
    </xdr:from>
    <xdr:to>
      <xdr:col>10</xdr:col>
      <xdr:colOff>618435</xdr:colOff>
      <xdr:row>1002</xdr:row>
      <xdr:rowOff>0</xdr:rowOff>
    </xdr:to>
    <xdr:sp macro="" textlink="">
      <xdr:nvSpPr>
        <xdr:cNvPr id="159" name="Retângulo 158">
          <a:extLst>
            <a:ext uri="{FF2B5EF4-FFF2-40B4-BE49-F238E27FC236}">
              <a16:creationId xmlns:a16="http://schemas.microsoft.com/office/drawing/2014/main" id="{497BA91B-34AF-41E2-BE1E-229F5EF8B3EC}"/>
            </a:ext>
          </a:extLst>
        </xdr:cNvPr>
        <xdr:cNvSpPr/>
      </xdr:nvSpPr>
      <xdr:spPr>
        <a:xfrm>
          <a:off x="9609096" y="185262408"/>
          <a:ext cx="2262643" cy="207288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1</xdr:col>
      <xdr:colOff>922130</xdr:colOff>
      <xdr:row>1016</xdr:row>
      <xdr:rowOff>132964</xdr:rowOff>
    </xdr:from>
    <xdr:to>
      <xdr:col>3</xdr:col>
      <xdr:colOff>41192</xdr:colOff>
      <xdr:row>1022</xdr:row>
      <xdr:rowOff>117917</xdr:rowOff>
    </xdr:to>
    <xdr:pic>
      <xdr:nvPicPr>
        <xdr:cNvPr id="160" name="Imagem 159">
          <a:extLst>
            <a:ext uri="{FF2B5EF4-FFF2-40B4-BE49-F238E27FC236}">
              <a16:creationId xmlns:a16="http://schemas.microsoft.com/office/drawing/2014/main" id="{434293EB-8AF8-490A-A8F9-61CA17868F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026478" y="188076399"/>
          <a:ext cx="1910908" cy="1048937"/>
        </a:xfrm>
        <a:prstGeom prst="rect">
          <a:avLst/>
        </a:prstGeom>
      </xdr:spPr>
    </xdr:pic>
    <xdr:clientData/>
  </xdr:twoCellAnchor>
  <xdr:twoCellAnchor editAs="oneCell">
    <xdr:from>
      <xdr:col>3</xdr:col>
      <xdr:colOff>510982</xdr:colOff>
      <xdr:row>1016</xdr:row>
      <xdr:rowOff>135504</xdr:rowOff>
    </xdr:from>
    <xdr:to>
      <xdr:col>5</xdr:col>
      <xdr:colOff>117723</xdr:colOff>
      <xdr:row>1023</xdr:row>
      <xdr:rowOff>34631</xdr:rowOff>
    </xdr:to>
    <xdr:pic>
      <xdr:nvPicPr>
        <xdr:cNvPr id="161" name="Imagem 160">
          <a:extLst>
            <a:ext uri="{FF2B5EF4-FFF2-40B4-BE49-F238E27FC236}">
              <a16:creationId xmlns:a16="http://schemas.microsoft.com/office/drawing/2014/main" id="{42F459BF-ACD6-4D88-A1F5-D7276711E0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4398286" y="188078939"/>
          <a:ext cx="1713450" cy="1130917"/>
        </a:xfrm>
        <a:prstGeom prst="rect">
          <a:avLst/>
        </a:prstGeom>
      </xdr:spPr>
    </xdr:pic>
    <xdr:clientData/>
  </xdr:twoCellAnchor>
  <xdr:twoCellAnchor>
    <xdr:from>
      <xdr:col>1</xdr:col>
      <xdr:colOff>956089</xdr:colOff>
      <xdr:row>1017</xdr:row>
      <xdr:rowOff>144008</xdr:rowOff>
    </xdr:from>
    <xdr:to>
      <xdr:col>3</xdr:col>
      <xdr:colOff>28050</xdr:colOff>
      <xdr:row>1018</xdr:row>
      <xdr:rowOff>139756</xdr:rowOff>
    </xdr:to>
    <xdr:sp macro="" textlink="">
      <xdr:nvSpPr>
        <xdr:cNvPr id="162" name="Retângulo 161">
          <a:extLst>
            <a:ext uri="{FF2B5EF4-FFF2-40B4-BE49-F238E27FC236}">
              <a16:creationId xmlns:a16="http://schemas.microsoft.com/office/drawing/2014/main" id="{69E3D60D-0200-4048-AC97-7E8DDA27B1D1}"/>
            </a:ext>
          </a:extLst>
        </xdr:cNvPr>
        <xdr:cNvSpPr/>
      </xdr:nvSpPr>
      <xdr:spPr>
        <a:xfrm>
          <a:off x="2060437" y="188264138"/>
          <a:ext cx="1854917" cy="172444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3</xdr:col>
      <xdr:colOff>520311</xdr:colOff>
      <xdr:row>1017</xdr:row>
      <xdr:rowOff>129156</xdr:rowOff>
    </xdr:from>
    <xdr:to>
      <xdr:col>5</xdr:col>
      <xdr:colOff>130809</xdr:colOff>
      <xdr:row>1018</xdr:row>
      <xdr:rowOff>122751</xdr:rowOff>
    </xdr:to>
    <xdr:sp macro="" textlink="">
      <xdr:nvSpPr>
        <xdr:cNvPr id="163" name="Retângulo 162">
          <a:extLst>
            <a:ext uri="{FF2B5EF4-FFF2-40B4-BE49-F238E27FC236}">
              <a16:creationId xmlns:a16="http://schemas.microsoft.com/office/drawing/2014/main" id="{F6922EC2-FC03-4000-9B7C-752A26CCBD78}"/>
            </a:ext>
          </a:extLst>
        </xdr:cNvPr>
        <xdr:cNvSpPr/>
      </xdr:nvSpPr>
      <xdr:spPr>
        <a:xfrm>
          <a:off x="4407615" y="188249286"/>
          <a:ext cx="1703237" cy="170291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2</xdr:col>
      <xdr:colOff>1220307</xdr:colOff>
      <xdr:row>1033</xdr:row>
      <xdr:rowOff>26338</xdr:rowOff>
    </xdr:from>
    <xdr:to>
      <xdr:col>4</xdr:col>
      <xdr:colOff>384038</xdr:colOff>
      <xdr:row>1039</xdr:row>
      <xdr:rowOff>79302</xdr:rowOff>
    </xdr:to>
    <xdr:pic>
      <xdr:nvPicPr>
        <xdr:cNvPr id="164" name="Imagem 163">
          <a:extLst>
            <a:ext uri="{FF2B5EF4-FFF2-40B4-BE49-F238E27FC236}">
              <a16:creationId xmlns:a16="http://schemas.microsoft.com/office/drawing/2014/main" id="{14CBAFF3-AE5F-4A01-8135-F49E877FE8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3666437" y="190973599"/>
          <a:ext cx="1710910" cy="1125837"/>
        </a:xfrm>
        <a:prstGeom prst="rect">
          <a:avLst/>
        </a:prstGeom>
      </xdr:spPr>
    </xdr:pic>
    <xdr:clientData/>
  </xdr:twoCellAnchor>
  <xdr:twoCellAnchor editAs="oneCell">
    <xdr:from>
      <xdr:col>4</xdr:col>
      <xdr:colOff>684255</xdr:colOff>
      <xdr:row>1033</xdr:row>
      <xdr:rowOff>17835</xdr:rowOff>
    </xdr:from>
    <xdr:to>
      <xdr:col>6</xdr:col>
      <xdr:colOff>457533</xdr:colOff>
      <xdr:row>1038</xdr:row>
      <xdr:rowOff>118063</xdr:rowOff>
    </xdr:to>
    <xdr:pic>
      <xdr:nvPicPr>
        <xdr:cNvPr id="165" name="Imagem 164">
          <a:extLst>
            <a:ext uri="{FF2B5EF4-FFF2-40B4-BE49-F238E27FC236}">
              <a16:creationId xmlns:a16="http://schemas.microsoft.com/office/drawing/2014/main" id="{CE627C6C-A105-411E-9BC2-867AA5FA72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5664864" y="190965096"/>
          <a:ext cx="1794234" cy="988786"/>
        </a:xfrm>
        <a:prstGeom prst="rect">
          <a:avLst/>
        </a:prstGeom>
      </xdr:spPr>
    </xdr:pic>
    <xdr:clientData/>
  </xdr:twoCellAnchor>
  <xdr:twoCellAnchor>
    <xdr:from>
      <xdr:col>2</xdr:col>
      <xdr:colOff>1250454</xdr:colOff>
      <xdr:row>1035</xdr:row>
      <xdr:rowOff>14467</xdr:rowOff>
    </xdr:from>
    <xdr:to>
      <xdr:col>4</xdr:col>
      <xdr:colOff>414132</xdr:colOff>
      <xdr:row>1036</xdr:row>
      <xdr:rowOff>1712</xdr:rowOff>
    </xdr:to>
    <xdr:sp macro="" textlink="">
      <xdr:nvSpPr>
        <xdr:cNvPr id="166" name="Retângulo 165">
          <a:extLst>
            <a:ext uri="{FF2B5EF4-FFF2-40B4-BE49-F238E27FC236}">
              <a16:creationId xmlns:a16="http://schemas.microsoft.com/office/drawing/2014/main" id="{A67503C4-8274-4875-9152-0F1EDCAAE2C6}"/>
            </a:ext>
          </a:extLst>
        </xdr:cNvPr>
        <xdr:cNvSpPr/>
      </xdr:nvSpPr>
      <xdr:spPr>
        <a:xfrm>
          <a:off x="3696584" y="191315119"/>
          <a:ext cx="1698157" cy="163941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4</xdr:col>
      <xdr:colOff>650297</xdr:colOff>
      <xdr:row>1034</xdr:row>
      <xdr:rowOff>41633</xdr:rowOff>
    </xdr:from>
    <xdr:to>
      <xdr:col>6</xdr:col>
      <xdr:colOff>425175</xdr:colOff>
      <xdr:row>1035</xdr:row>
      <xdr:rowOff>49696</xdr:rowOff>
    </xdr:to>
    <xdr:sp macro="" textlink="">
      <xdr:nvSpPr>
        <xdr:cNvPr id="179" name="Retângulo 178">
          <a:extLst>
            <a:ext uri="{FF2B5EF4-FFF2-40B4-BE49-F238E27FC236}">
              <a16:creationId xmlns:a16="http://schemas.microsoft.com/office/drawing/2014/main" id="{67884A7E-5417-4496-A85E-19CBAF81B949}"/>
            </a:ext>
          </a:extLst>
        </xdr:cNvPr>
        <xdr:cNvSpPr/>
      </xdr:nvSpPr>
      <xdr:spPr>
        <a:xfrm>
          <a:off x="5630906" y="191165590"/>
          <a:ext cx="1795834" cy="184758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1</xdr:col>
      <xdr:colOff>198782</xdr:colOff>
      <xdr:row>1048</xdr:row>
      <xdr:rowOff>102373</xdr:rowOff>
    </xdr:from>
    <xdr:to>
      <xdr:col>2</xdr:col>
      <xdr:colOff>764098</xdr:colOff>
      <xdr:row>1054</xdr:row>
      <xdr:rowOff>79705</xdr:rowOff>
    </xdr:to>
    <xdr:pic>
      <xdr:nvPicPr>
        <xdr:cNvPr id="187" name="Imagem 186">
          <a:extLst>
            <a:ext uri="{FF2B5EF4-FFF2-40B4-BE49-F238E27FC236}">
              <a16:creationId xmlns:a16="http://schemas.microsoft.com/office/drawing/2014/main" id="{453BDA89-744C-4FE8-B9F7-4A7C462EC2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303130" y="193700069"/>
          <a:ext cx="1907098" cy="1042587"/>
        </a:xfrm>
        <a:prstGeom prst="rect">
          <a:avLst/>
        </a:prstGeom>
      </xdr:spPr>
    </xdr:pic>
    <xdr:clientData/>
  </xdr:twoCellAnchor>
  <xdr:twoCellAnchor editAs="oneCell">
    <xdr:from>
      <xdr:col>2</xdr:col>
      <xdr:colOff>955702</xdr:colOff>
      <xdr:row>1048</xdr:row>
      <xdr:rowOff>135945</xdr:rowOff>
    </xdr:from>
    <xdr:to>
      <xdr:col>4</xdr:col>
      <xdr:colOff>499109</xdr:colOff>
      <xdr:row>1054</xdr:row>
      <xdr:rowOff>41044</xdr:rowOff>
    </xdr:to>
    <xdr:pic>
      <xdr:nvPicPr>
        <xdr:cNvPr id="188" name="Imagem 187">
          <a:extLst>
            <a:ext uri="{FF2B5EF4-FFF2-40B4-BE49-F238E27FC236}">
              <a16:creationId xmlns:a16="http://schemas.microsoft.com/office/drawing/2014/main" id="{109C9AC0-58D6-4F87-A5BE-5CE11BECB4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3401832" y="193733641"/>
          <a:ext cx="2081696" cy="975434"/>
        </a:xfrm>
        <a:prstGeom prst="rect">
          <a:avLst/>
        </a:prstGeom>
      </xdr:spPr>
    </xdr:pic>
    <xdr:clientData/>
  </xdr:twoCellAnchor>
  <xdr:twoCellAnchor editAs="oneCell">
    <xdr:from>
      <xdr:col>4</xdr:col>
      <xdr:colOff>774754</xdr:colOff>
      <xdr:row>1048</xdr:row>
      <xdr:rowOff>79844</xdr:rowOff>
    </xdr:from>
    <xdr:to>
      <xdr:col>6</xdr:col>
      <xdr:colOff>460898</xdr:colOff>
      <xdr:row>1054</xdr:row>
      <xdr:rowOff>149316</xdr:rowOff>
    </xdr:to>
    <xdr:pic>
      <xdr:nvPicPr>
        <xdr:cNvPr id="189" name="Imagem 188">
          <a:extLst>
            <a:ext uri="{FF2B5EF4-FFF2-40B4-BE49-F238E27FC236}">
              <a16:creationId xmlns:a16="http://schemas.microsoft.com/office/drawing/2014/main" id="{7479FB3F-0932-4F95-892A-1746560037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5755363" y="193677540"/>
          <a:ext cx="1714720" cy="1120757"/>
        </a:xfrm>
        <a:prstGeom prst="rect">
          <a:avLst/>
        </a:prstGeom>
      </xdr:spPr>
    </xdr:pic>
    <xdr:clientData/>
  </xdr:twoCellAnchor>
  <xdr:twoCellAnchor editAs="oneCell">
    <xdr:from>
      <xdr:col>6</xdr:col>
      <xdr:colOff>728426</xdr:colOff>
      <xdr:row>1048</xdr:row>
      <xdr:rowOff>107895</xdr:rowOff>
    </xdr:from>
    <xdr:to>
      <xdr:col>8</xdr:col>
      <xdr:colOff>269845</xdr:colOff>
      <xdr:row>1054</xdr:row>
      <xdr:rowOff>35236</xdr:rowOff>
    </xdr:to>
    <xdr:pic>
      <xdr:nvPicPr>
        <xdr:cNvPr id="190" name="Imagem 189">
          <a:extLst>
            <a:ext uri="{FF2B5EF4-FFF2-40B4-BE49-F238E27FC236}">
              <a16:creationId xmlns:a16="http://schemas.microsoft.com/office/drawing/2014/main" id="{4E2296E8-AED8-477A-9EE9-4EA9620A5E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7729991" y="193705591"/>
          <a:ext cx="1789154" cy="986246"/>
        </a:xfrm>
        <a:prstGeom prst="rect">
          <a:avLst/>
        </a:prstGeom>
      </xdr:spPr>
    </xdr:pic>
    <xdr:clientData/>
  </xdr:twoCellAnchor>
  <xdr:twoCellAnchor editAs="oneCell">
    <xdr:from>
      <xdr:col>8</xdr:col>
      <xdr:colOff>580911</xdr:colOff>
      <xdr:row>1048</xdr:row>
      <xdr:rowOff>52677</xdr:rowOff>
    </xdr:from>
    <xdr:to>
      <xdr:col>10</xdr:col>
      <xdr:colOff>879089</xdr:colOff>
      <xdr:row>1055</xdr:row>
      <xdr:rowOff>79899</xdr:rowOff>
    </xdr:to>
    <xdr:pic>
      <xdr:nvPicPr>
        <xdr:cNvPr id="191" name="Imagem 190">
          <a:extLst>
            <a:ext uri="{FF2B5EF4-FFF2-40B4-BE49-F238E27FC236}">
              <a16:creationId xmlns:a16="http://schemas.microsoft.com/office/drawing/2014/main" id="{A73D0143-FF19-4020-B37C-E4566C5CE9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9818781" y="193650373"/>
          <a:ext cx="2316152" cy="1269172"/>
        </a:xfrm>
        <a:prstGeom prst="rect">
          <a:avLst/>
        </a:prstGeom>
      </xdr:spPr>
    </xdr:pic>
    <xdr:clientData/>
  </xdr:twoCellAnchor>
  <xdr:twoCellAnchor>
    <xdr:from>
      <xdr:col>1</xdr:col>
      <xdr:colOff>176252</xdr:colOff>
      <xdr:row>1050</xdr:row>
      <xdr:rowOff>138043</xdr:rowOff>
    </xdr:from>
    <xdr:to>
      <xdr:col>2</xdr:col>
      <xdr:colOff>698277</xdr:colOff>
      <xdr:row>1051</xdr:row>
      <xdr:rowOff>128711</xdr:rowOff>
    </xdr:to>
    <xdr:sp macro="" textlink="">
      <xdr:nvSpPr>
        <xdr:cNvPr id="192" name="Retângulo 191">
          <a:extLst>
            <a:ext uri="{FF2B5EF4-FFF2-40B4-BE49-F238E27FC236}">
              <a16:creationId xmlns:a16="http://schemas.microsoft.com/office/drawing/2014/main" id="{7E20DF9C-1FC4-40FC-887C-F528B70B835A}"/>
            </a:ext>
          </a:extLst>
        </xdr:cNvPr>
        <xdr:cNvSpPr/>
      </xdr:nvSpPr>
      <xdr:spPr>
        <a:xfrm>
          <a:off x="1280600" y="194089130"/>
          <a:ext cx="1863807" cy="167364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</xdr:col>
      <xdr:colOff>977346</xdr:colOff>
      <xdr:row>1050</xdr:row>
      <xdr:rowOff>52235</xdr:rowOff>
    </xdr:from>
    <xdr:to>
      <xdr:col>4</xdr:col>
      <xdr:colOff>494856</xdr:colOff>
      <xdr:row>1051</xdr:row>
      <xdr:rowOff>59026</xdr:rowOff>
    </xdr:to>
    <xdr:sp macro="" textlink="">
      <xdr:nvSpPr>
        <xdr:cNvPr id="193" name="Retângulo 192">
          <a:extLst>
            <a:ext uri="{FF2B5EF4-FFF2-40B4-BE49-F238E27FC236}">
              <a16:creationId xmlns:a16="http://schemas.microsoft.com/office/drawing/2014/main" id="{8B3F3C0A-4888-4C0D-B59F-72809A91D078}"/>
            </a:ext>
          </a:extLst>
        </xdr:cNvPr>
        <xdr:cNvSpPr/>
      </xdr:nvSpPr>
      <xdr:spPr>
        <a:xfrm>
          <a:off x="3423476" y="194003322"/>
          <a:ext cx="2051989" cy="183487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4</xdr:col>
      <xdr:colOff>777292</xdr:colOff>
      <xdr:row>1051</xdr:row>
      <xdr:rowOff>72667</xdr:rowOff>
    </xdr:from>
    <xdr:to>
      <xdr:col>6</xdr:col>
      <xdr:colOff>457033</xdr:colOff>
      <xdr:row>1052</xdr:row>
      <xdr:rowOff>66263</xdr:rowOff>
    </xdr:to>
    <xdr:sp macro="" textlink="">
      <xdr:nvSpPr>
        <xdr:cNvPr id="194" name="Retângulo 193">
          <a:extLst>
            <a:ext uri="{FF2B5EF4-FFF2-40B4-BE49-F238E27FC236}">
              <a16:creationId xmlns:a16="http://schemas.microsoft.com/office/drawing/2014/main" id="{0315B1E0-E51B-4491-9FF3-7062F1081A67}"/>
            </a:ext>
          </a:extLst>
        </xdr:cNvPr>
        <xdr:cNvSpPr/>
      </xdr:nvSpPr>
      <xdr:spPr>
        <a:xfrm>
          <a:off x="5757901" y="194200450"/>
          <a:ext cx="1700697" cy="170291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6</xdr:col>
      <xdr:colOff>680883</xdr:colOff>
      <xdr:row>1050</xdr:row>
      <xdr:rowOff>152897</xdr:rowOff>
    </xdr:from>
    <xdr:to>
      <xdr:col>8</xdr:col>
      <xdr:colOff>310925</xdr:colOff>
      <xdr:row>1051</xdr:row>
      <xdr:rowOff>142295</xdr:rowOff>
    </xdr:to>
    <xdr:sp macro="" textlink="">
      <xdr:nvSpPr>
        <xdr:cNvPr id="195" name="Retângulo 194">
          <a:extLst>
            <a:ext uri="{FF2B5EF4-FFF2-40B4-BE49-F238E27FC236}">
              <a16:creationId xmlns:a16="http://schemas.microsoft.com/office/drawing/2014/main" id="{1DE30953-FD6E-4E43-962E-12F4C504B0C0}"/>
            </a:ext>
          </a:extLst>
        </xdr:cNvPr>
        <xdr:cNvSpPr/>
      </xdr:nvSpPr>
      <xdr:spPr>
        <a:xfrm>
          <a:off x="7682448" y="194103984"/>
          <a:ext cx="1866347" cy="166094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8</xdr:col>
      <xdr:colOff>550460</xdr:colOff>
      <xdr:row>1049</xdr:row>
      <xdr:rowOff>116783</xdr:rowOff>
    </xdr:from>
    <xdr:to>
      <xdr:col>10</xdr:col>
      <xdr:colOff>790049</xdr:colOff>
      <xdr:row>1050</xdr:row>
      <xdr:rowOff>143565</xdr:rowOff>
    </xdr:to>
    <xdr:sp macro="" textlink="">
      <xdr:nvSpPr>
        <xdr:cNvPr id="196" name="Retângulo 195">
          <a:extLst>
            <a:ext uri="{FF2B5EF4-FFF2-40B4-BE49-F238E27FC236}">
              <a16:creationId xmlns:a16="http://schemas.microsoft.com/office/drawing/2014/main" id="{F8F508F1-9EAF-47F1-A0EA-701345F392FD}"/>
            </a:ext>
          </a:extLst>
        </xdr:cNvPr>
        <xdr:cNvSpPr/>
      </xdr:nvSpPr>
      <xdr:spPr>
        <a:xfrm>
          <a:off x="9788330" y="193891174"/>
          <a:ext cx="2255023" cy="203478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4</xdr:col>
      <xdr:colOff>148946</xdr:colOff>
      <xdr:row>1064</xdr:row>
      <xdr:rowOff>44174</xdr:rowOff>
    </xdr:from>
    <xdr:to>
      <xdr:col>6</xdr:col>
      <xdr:colOff>454302</xdr:colOff>
      <xdr:row>1071</xdr:row>
      <xdr:rowOff>79016</xdr:rowOff>
    </xdr:to>
    <xdr:pic>
      <xdr:nvPicPr>
        <xdr:cNvPr id="197" name="Imagem 196">
          <a:extLst>
            <a:ext uri="{FF2B5EF4-FFF2-40B4-BE49-F238E27FC236}">
              <a16:creationId xmlns:a16="http://schemas.microsoft.com/office/drawing/2014/main" id="{941A16BF-11B9-43FB-88D1-628C074725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5129555" y="196469000"/>
          <a:ext cx="2313612" cy="1271712"/>
        </a:xfrm>
        <a:prstGeom prst="rect">
          <a:avLst/>
        </a:prstGeom>
      </xdr:spPr>
    </xdr:pic>
    <xdr:clientData/>
  </xdr:twoCellAnchor>
  <xdr:twoCellAnchor>
    <xdr:from>
      <xdr:col>4</xdr:col>
      <xdr:colOff>158859</xdr:colOff>
      <xdr:row>1067</xdr:row>
      <xdr:rowOff>7177</xdr:rowOff>
    </xdr:from>
    <xdr:to>
      <xdr:col>6</xdr:col>
      <xdr:colOff>396736</xdr:colOff>
      <xdr:row>1068</xdr:row>
      <xdr:rowOff>33959</xdr:rowOff>
    </xdr:to>
    <xdr:sp macro="" textlink="">
      <xdr:nvSpPr>
        <xdr:cNvPr id="198" name="Retângulo 197">
          <a:extLst>
            <a:ext uri="{FF2B5EF4-FFF2-40B4-BE49-F238E27FC236}">
              <a16:creationId xmlns:a16="http://schemas.microsoft.com/office/drawing/2014/main" id="{D2A2472A-9F1D-4997-9C48-42A9C01C2CEE}"/>
            </a:ext>
          </a:extLst>
        </xdr:cNvPr>
        <xdr:cNvSpPr/>
      </xdr:nvSpPr>
      <xdr:spPr>
        <a:xfrm>
          <a:off x="5139468" y="196962090"/>
          <a:ext cx="2258833" cy="203478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0</xdr:col>
      <xdr:colOff>1092920</xdr:colOff>
      <xdr:row>1079</xdr:row>
      <xdr:rowOff>135062</xdr:rowOff>
    </xdr:from>
    <xdr:to>
      <xdr:col>2</xdr:col>
      <xdr:colOff>567858</xdr:colOff>
      <xdr:row>1085</xdr:row>
      <xdr:rowOff>79265</xdr:rowOff>
    </xdr:to>
    <xdr:pic>
      <xdr:nvPicPr>
        <xdr:cNvPr id="199" name="Imagem 198">
          <a:extLst>
            <a:ext uri="{FF2B5EF4-FFF2-40B4-BE49-F238E27FC236}">
              <a16:creationId xmlns:a16="http://schemas.microsoft.com/office/drawing/2014/main" id="{8C1D8E77-98AD-46B7-B06C-CFC3481944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92920" y="199221366"/>
          <a:ext cx="1907098" cy="1040047"/>
        </a:xfrm>
        <a:prstGeom prst="rect">
          <a:avLst/>
        </a:prstGeom>
      </xdr:spPr>
    </xdr:pic>
    <xdr:clientData/>
  </xdr:twoCellAnchor>
  <xdr:twoCellAnchor editAs="oneCell">
    <xdr:from>
      <xdr:col>2</xdr:col>
      <xdr:colOff>751842</xdr:colOff>
      <xdr:row>1079</xdr:row>
      <xdr:rowOff>168634</xdr:rowOff>
    </xdr:from>
    <xdr:to>
      <xdr:col>4</xdr:col>
      <xdr:colOff>301599</xdr:colOff>
      <xdr:row>1085</xdr:row>
      <xdr:rowOff>41874</xdr:rowOff>
    </xdr:to>
    <xdr:pic>
      <xdr:nvPicPr>
        <xdr:cNvPr id="200" name="Imagem 199">
          <a:extLst>
            <a:ext uri="{FF2B5EF4-FFF2-40B4-BE49-F238E27FC236}">
              <a16:creationId xmlns:a16="http://schemas.microsoft.com/office/drawing/2014/main" id="{837C1888-0EFE-4A75-B04F-E18DD76CB7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3197972" y="199254938"/>
          <a:ext cx="2080426" cy="970354"/>
        </a:xfrm>
        <a:prstGeom prst="rect">
          <a:avLst/>
        </a:prstGeom>
      </xdr:spPr>
    </xdr:pic>
    <xdr:clientData/>
  </xdr:twoCellAnchor>
  <xdr:twoCellAnchor editAs="oneCell">
    <xdr:from>
      <xdr:col>4</xdr:col>
      <xdr:colOff>546267</xdr:colOff>
      <xdr:row>1079</xdr:row>
      <xdr:rowOff>108282</xdr:rowOff>
    </xdr:from>
    <xdr:to>
      <xdr:col>6</xdr:col>
      <xdr:colOff>231141</xdr:colOff>
      <xdr:row>1085</xdr:row>
      <xdr:rowOff>149705</xdr:rowOff>
    </xdr:to>
    <xdr:pic>
      <xdr:nvPicPr>
        <xdr:cNvPr id="201" name="Imagem 200">
          <a:extLst>
            <a:ext uri="{FF2B5EF4-FFF2-40B4-BE49-F238E27FC236}">
              <a16:creationId xmlns:a16="http://schemas.microsoft.com/office/drawing/2014/main" id="{6F044D2B-9742-4E57-AC7A-85595EA334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5526876" y="199194586"/>
          <a:ext cx="1717260" cy="1128377"/>
        </a:xfrm>
        <a:prstGeom prst="rect">
          <a:avLst/>
        </a:prstGeom>
      </xdr:spPr>
    </xdr:pic>
    <xdr:clientData/>
  </xdr:twoCellAnchor>
  <xdr:twoCellAnchor editAs="oneCell">
    <xdr:from>
      <xdr:col>6</xdr:col>
      <xdr:colOff>523296</xdr:colOff>
      <xdr:row>1079</xdr:row>
      <xdr:rowOff>144394</xdr:rowOff>
    </xdr:from>
    <xdr:to>
      <xdr:col>8</xdr:col>
      <xdr:colOff>73605</xdr:colOff>
      <xdr:row>1085</xdr:row>
      <xdr:rowOff>39876</xdr:rowOff>
    </xdr:to>
    <xdr:pic>
      <xdr:nvPicPr>
        <xdr:cNvPr id="224" name="Imagem 223">
          <a:extLst>
            <a:ext uri="{FF2B5EF4-FFF2-40B4-BE49-F238E27FC236}">
              <a16:creationId xmlns:a16="http://schemas.microsoft.com/office/drawing/2014/main" id="{65B0E5C3-56EC-466E-9E3F-056258D7C9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7524861" y="199230698"/>
          <a:ext cx="1784074" cy="988786"/>
        </a:xfrm>
        <a:prstGeom prst="rect">
          <a:avLst/>
        </a:prstGeom>
      </xdr:spPr>
    </xdr:pic>
    <xdr:clientData/>
  </xdr:twoCellAnchor>
  <xdr:twoCellAnchor editAs="oneCell">
    <xdr:from>
      <xdr:col>8</xdr:col>
      <xdr:colOff>371971</xdr:colOff>
      <xdr:row>1079</xdr:row>
      <xdr:rowOff>82826</xdr:rowOff>
    </xdr:from>
    <xdr:to>
      <xdr:col>10</xdr:col>
      <xdr:colOff>682849</xdr:colOff>
      <xdr:row>1086</xdr:row>
      <xdr:rowOff>79016</xdr:rowOff>
    </xdr:to>
    <xdr:pic>
      <xdr:nvPicPr>
        <xdr:cNvPr id="242" name="Imagem 241">
          <a:extLst>
            <a:ext uri="{FF2B5EF4-FFF2-40B4-BE49-F238E27FC236}">
              <a16:creationId xmlns:a16="http://schemas.microsoft.com/office/drawing/2014/main" id="{AC00ADEF-F26F-4478-9582-142A90000C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9609841" y="199169130"/>
          <a:ext cx="2313612" cy="1272982"/>
        </a:xfrm>
        <a:prstGeom prst="rect">
          <a:avLst/>
        </a:prstGeom>
      </xdr:spPr>
    </xdr:pic>
    <xdr:clientData/>
  </xdr:twoCellAnchor>
  <xdr:twoCellAnchor>
    <xdr:from>
      <xdr:col>0</xdr:col>
      <xdr:colOff>1092035</xdr:colOff>
      <xdr:row>1082</xdr:row>
      <xdr:rowOff>149914</xdr:rowOff>
    </xdr:from>
    <xdr:to>
      <xdr:col>2</xdr:col>
      <xdr:colOff>508442</xdr:colOff>
      <xdr:row>1083</xdr:row>
      <xdr:rowOff>135061</xdr:rowOff>
    </xdr:to>
    <xdr:sp macro="" textlink="">
      <xdr:nvSpPr>
        <xdr:cNvPr id="243" name="Retângulo 242">
          <a:extLst>
            <a:ext uri="{FF2B5EF4-FFF2-40B4-BE49-F238E27FC236}">
              <a16:creationId xmlns:a16="http://schemas.microsoft.com/office/drawing/2014/main" id="{DDC1D185-BFC5-487A-A45F-1119A1882D55}"/>
            </a:ext>
          </a:extLst>
        </xdr:cNvPr>
        <xdr:cNvSpPr/>
      </xdr:nvSpPr>
      <xdr:spPr>
        <a:xfrm>
          <a:off x="1092035" y="199782871"/>
          <a:ext cx="1862537" cy="167364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</xdr:col>
      <xdr:colOff>770946</xdr:colOff>
      <xdr:row>1082</xdr:row>
      <xdr:rowOff>70070</xdr:rowOff>
    </xdr:from>
    <xdr:to>
      <xdr:col>4</xdr:col>
      <xdr:colOff>293536</xdr:colOff>
      <xdr:row>1083</xdr:row>
      <xdr:rowOff>78960</xdr:rowOff>
    </xdr:to>
    <xdr:sp macro="" textlink="">
      <xdr:nvSpPr>
        <xdr:cNvPr id="244" name="Retângulo 243">
          <a:extLst>
            <a:ext uri="{FF2B5EF4-FFF2-40B4-BE49-F238E27FC236}">
              <a16:creationId xmlns:a16="http://schemas.microsoft.com/office/drawing/2014/main" id="{2ED0ED60-DAFE-4A2C-BE87-B260D1F7A580}"/>
            </a:ext>
          </a:extLst>
        </xdr:cNvPr>
        <xdr:cNvSpPr/>
      </xdr:nvSpPr>
      <xdr:spPr>
        <a:xfrm>
          <a:off x="3217076" y="199703027"/>
          <a:ext cx="2057069" cy="191107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4</xdr:col>
      <xdr:colOff>570892</xdr:colOff>
      <xdr:row>1083</xdr:row>
      <xdr:rowOff>80728</xdr:rowOff>
    </xdr:from>
    <xdr:to>
      <xdr:col>6</xdr:col>
      <xdr:colOff>251903</xdr:colOff>
      <xdr:row>1084</xdr:row>
      <xdr:rowOff>73882</xdr:rowOff>
    </xdr:to>
    <xdr:sp macro="" textlink="">
      <xdr:nvSpPr>
        <xdr:cNvPr id="245" name="Retângulo 244">
          <a:extLst>
            <a:ext uri="{FF2B5EF4-FFF2-40B4-BE49-F238E27FC236}">
              <a16:creationId xmlns:a16="http://schemas.microsoft.com/office/drawing/2014/main" id="{4047328E-E55C-4A87-A5D7-706B08497004}"/>
            </a:ext>
          </a:extLst>
        </xdr:cNvPr>
        <xdr:cNvSpPr/>
      </xdr:nvSpPr>
      <xdr:spPr>
        <a:xfrm>
          <a:off x="5551501" y="199895902"/>
          <a:ext cx="1701967" cy="175371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6</xdr:col>
      <xdr:colOff>552174</xdr:colOff>
      <xdr:row>1082</xdr:row>
      <xdr:rowOff>160957</xdr:rowOff>
    </xdr:from>
    <xdr:to>
      <xdr:col>8</xdr:col>
      <xdr:colOff>47155</xdr:colOff>
      <xdr:row>1083</xdr:row>
      <xdr:rowOff>154609</xdr:rowOff>
    </xdr:to>
    <xdr:sp macro="" textlink="">
      <xdr:nvSpPr>
        <xdr:cNvPr id="246" name="Retângulo 245">
          <a:extLst>
            <a:ext uri="{FF2B5EF4-FFF2-40B4-BE49-F238E27FC236}">
              <a16:creationId xmlns:a16="http://schemas.microsoft.com/office/drawing/2014/main" id="{C3D1F071-1B6A-4A91-988B-F2D7222D9402}"/>
            </a:ext>
          </a:extLst>
        </xdr:cNvPr>
        <xdr:cNvSpPr/>
      </xdr:nvSpPr>
      <xdr:spPr>
        <a:xfrm>
          <a:off x="7553739" y="199793914"/>
          <a:ext cx="1731286" cy="175869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8</xdr:col>
      <xdr:colOff>340250</xdr:colOff>
      <xdr:row>1083</xdr:row>
      <xdr:rowOff>75977</xdr:rowOff>
    </xdr:from>
    <xdr:to>
      <xdr:col>10</xdr:col>
      <xdr:colOff>582379</xdr:colOff>
      <xdr:row>1084</xdr:row>
      <xdr:rowOff>90888</xdr:rowOff>
    </xdr:to>
    <xdr:sp macro="" textlink="">
      <xdr:nvSpPr>
        <xdr:cNvPr id="247" name="Retângulo 246">
          <a:extLst>
            <a:ext uri="{FF2B5EF4-FFF2-40B4-BE49-F238E27FC236}">
              <a16:creationId xmlns:a16="http://schemas.microsoft.com/office/drawing/2014/main" id="{89DBC596-B4F9-4E0D-BB79-A6CB1BB6528C}"/>
            </a:ext>
          </a:extLst>
        </xdr:cNvPr>
        <xdr:cNvSpPr/>
      </xdr:nvSpPr>
      <xdr:spPr>
        <a:xfrm>
          <a:off x="9578120" y="199891151"/>
          <a:ext cx="2257563" cy="197128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3</xdr:col>
      <xdr:colOff>144393</xdr:colOff>
      <xdr:row>251</xdr:row>
      <xdr:rowOff>66702</xdr:rowOff>
    </xdr:from>
    <xdr:to>
      <xdr:col>5</xdr:col>
      <xdr:colOff>194090</xdr:colOff>
      <xdr:row>257</xdr:row>
      <xdr:rowOff>2710</xdr:rowOff>
    </xdr:to>
    <xdr:pic>
      <xdr:nvPicPr>
        <xdr:cNvPr id="71" name="Imagem 70">
          <a:extLst>
            <a:ext uri="{FF2B5EF4-FFF2-40B4-BE49-F238E27FC236}">
              <a16:creationId xmlns:a16="http://schemas.microsoft.com/office/drawing/2014/main" id="{E61402CB-4480-50C6-FB53-EA110DFB95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4031697" y="43555919"/>
          <a:ext cx="2143706" cy="1011422"/>
        </a:xfrm>
        <a:prstGeom prst="rect">
          <a:avLst/>
        </a:prstGeom>
      </xdr:spPr>
    </xdr:pic>
    <xdr:clientData/>
  </xdr:twoCellAnchor>
  <xdr:twoCellAnchor>
    <xdr:from>
      <xdr:col>3</xdr:col>
      <xdr:colOff>154609</xdr:colOff>
      <xdr:row>251</xdr:row>
      <xdr:rowOff>82826</xdr:rowOff>
    </xdr:from>
    <xdr:to>
      <xdr:col>5</xdr:col>
      <xdr:colOff>154609</xdr:colOff>
      <xdr:row>252</xdr:row>
      <xdr:rowOff>132522</xdr:rowOff>
    </xdr:to>
    <xdr:sp macro="" textlink="">
      <xdr:nvSpPr>
        <xdr:cNvPr id="72" name="Retângulo 71">
          <a:extLst>
            <a:ext uri="{FF2B5EF4-FFF2-40B4-BE49-F238E27FC236}">
              <a16:creationId xmlns:a16="http://schemas.microsoft.com/office/drawing/2014/main" id="{E069FB4A-AADC-E46F-8EF7-8CAE2E5368ED}"/>
            </a:ext>
          </a:extLst>
        </xdr:cNvPr>
        <xdr:cNvSpPr/>
      </xdr:nvSpPr>
      <xdr:spPr>
        <a:xfrm>
          <a:off x="4041913" y="43572043"/>
          <a:ext cx="2092739" cy="226392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3</xdr:col>
      <xdr:colOff>938697</xdr:colOff>
      <xdr:row>266</xdr:row>
      <xdr:rowOff>71783</xdr:rowOff>
    </xdr:from>
    <xdr:to>
      <xdr:col>5</xdr:col>
      <xdr:colOff>987124</xdr:colOff>
      <xdr:row>272</xdr:row>
      <xdr:rowOff>2711</xdr:rowOff>
    </xdr:to>
    <xdr:pic>
      <xdr:nvPicPr>
        <xdr:cNvPr id="73" name="Imagem 72">
          <a:extLst>
            <a:ext uri="{FF2B5EF4-FFF2-40B4-BE49-F238E27FC236}">
              <a16:creationId xmlns:a16="http://schemas.microsoft.com/office/drawing/2014/main" id="{259EB85C-5FA8-482C-BA59-A58C36D339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4826001" y="46211435"/>
          <a:ext cx="2139896" cy="998722"/>
        </a:xfrm>
        <a:prstGeom prst="rect">
          <a:avLst/>
        </a:prstGeom>
      </xdr:spPr>
    </xdr:pic>
    <xdr:clientData/>
  </xdr:twoCellAnchor>
  <xdr:twoCellAnchor>
    <xdr:from>
      <xdr:col>3</xdr:col>
      <xdr:colOff>947643</xdr:colOff>
      <xdr:row>267</xdr:row>
      <xdr:rowOff>109165</xdr:rowOff>
    </xdr:from>
    <xdr:to>
      <xdr:col>5</xdr:col>
      <xdr:colOff>947643</xdr:colOff>
      <xdr:row>268</xdr:row>
      <xdr:rowOff>166482</xdr:rowOff>
    </xdr:to>
    <xdr:sp macro="" textlink="">
      <xdr:nvSpPr>
        <xdr:cNvPr id="84" name="Retângulo 83">
          <a:extLst>
            <a:ext uri="{FF2B5EF4-FFF2-40B4-BE49-F238E27FC236}">
              <a16:creationId xmlns:a16="http://schemas.microsoft.com/office/drawing/2014/main" id="{DCE751C4-04F7-477F-8FAC-5640D224705C}"/>
            </a:ext>
          </a:extLst>
        </xdr:cNvPr>
        <xdr:cNvSpPr/>
      </xdr:nvSpPr>
      <xdr:spPr>
        <a:xfrm>
          <a:off x="4834947" y="46425513"/>
          <a:ext cx="2092739" cy="234012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3</xdr:col>
      <xdr:colOff>706783</xdr:colOff>
      <xdr:row>280</xdr:row>
      <xdr:rowOff>132522</xdr:rowOff>
    </xdr:from>
    <xdr:to>
      <xdr:col>5</xdr:col>
      <xdr:colOff>759020</xdr:colOff>
      <xdr:row>286</xdr:row>
      <xdr:rowOff>73610</xdr:rowOff>
    </xdr:to>
    <xdr:pic>
      <xdr:nvPicPr>
        <xdr:cNvPr id="86" name="Imagem 85">
          <a:extLst>
            <a:ext uri="{FF2B5EF4-FFF2-40B4-BE49-F238E27FC236}">
              <a16:creationId xmlns:a16="http://schemas.microsoft.com/office/drawing/2014/main" id="{7688AE44-63FF-451C-B656-672239261E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4594087" y="48745913"/>
          <a:ext cx="2137356" cy="991102"/>
        </a:xfrm>
        <a:prstGeom prst="rect">
          <a:avLst/>
        </a:prstGeom>
      </xdr:spPr>
    </xdr:pic>
    <xdr:clientData/>
  </xdr:twoCellAnchor>
  <xdr:twoCellAnchor>
    <xdr:from>
      <xdr:col>3</xdr:col>
      <xdr:colOff>714459</xdr:colOff>
      <xdr:row>283</xdr:row>
      <xdr:rowOff>1712</xdr:rowOff>
    </xdr:from>
    <xdr:to>
      <xdr:col>5</xdr:col>
      <xdr:colOff>714459</xdr:colOff>
      <xdr:row>284</xdr:row>
      <xdr:rowOff>53948</xdr:rowOff>
    </xdr:to>
    <xdr:sp macro="" textlink="">
      <xdr:nvSpPr>
        <xdr:cNvPr id="89" name="Retângulo 88">
          <a:extLst>
            <a:ext uri="{FF2B5EF4-FFF2-40B4-BE49-F238E27FC236}">
              <a16:creationId xmlns:a16="http://schemas.microsoft.com/office/drawing/2014/main" id="{F8B6A6D2-8CAD-4CD4-A342-DB526D5D9756}"/>
            </a:ext>
          </a:extLst>
        </xdr:cNvPr>
        <xdr:cNvSpPr/>
      </xdr:nvSpPr>
      <xdr:spPr>
        <a:xfrm>
          <a:off x="4601763" y="49145190"/>
          <a:ext cx="2092739" cy="228932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3</xdr:col>
      <xdr:colOff>560215</xdr:colOff>
      <xdr:row>342</xdr:row>
      <xdr:rowOff>61182</xdr:rowOff>
    </xdr:from>
    <xdr:to>
      <xdr:col>5</xdr:col>
      <xdr:colOff>987758</xdr:colOff>
      <xdr:row>350</xdr:row>
      <xdr:rowOff>41634</xdr:rowOff>
    </xdr:to>
    <xdr:pic>
      <xdr:nvPicPr>
        <xdr:cNvPr id="90" name="Imagem 89">
          <a:extLst>
            <a:ext uri="{FF2B5EF4-FFF2-40B4-BE49-F238E27FC236}">
              <a16:creationId xmlns:a16="http://schemas.microsoft.com/office/drawing/2014/main" id="{A08FA0E6-7D7C-FB00-5E49-80CF828C0F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4447519" y="60336486"/>
          <a:ext cx="2508852" cy="1397828"/>
        </a:xfrm>
        <a:prstGeom prst="rect">
          <a:avLst/>
        </a:prstGeom>
      </xdr:spPr>
    </xdr:pic>
    <xdr:clientData/>
  </xdr:twoCellAnchor>
  <xdr:twoCellAnchor>
    <xdr:from>
      <xdr:col>3</xdr:col>
      <xdr:colOff>568739</xdr:colOff>
      <xdr:row>342</xdr:row>
      <xdr:rowOff>77305</xdr:rowOff>
    </xdr:from>
    <xdr:to>
      <xdr:col>5</xdr:col>
      <xdr:colOff>955261</xdr:colOff>
      <xdr:row>343</xdr:row>
      <xdr:rowOff>171174</xdr:rowOff>
    </xdr:to>
    <xdr:sp macro="" textlink="">
      <xdr:nvSpPr>
        <xdr:cNvPr id="91" name="Retângulo 90">
          <a:extLst>
            <a:ext uri="{FF2B5EF4-FFF2-40B4-BE49-F238E27FC236}">
              <a16:creationId xmlns:a16="http://schemas.microsoft.com/office/drawing/2014/main" id="{03EBF403-2BC3-2A0B-4577-17585199C436}"/>
            </a:ext>
          </a:extLst>
        </xdr:cNvPr>
        <xdr:cNvSpPr/>
      </xdr:nvSpPr>
      <xdr:spPr>
        <a:xfrm>
          <a:off x="4456043" y="60352609"/>
          <a:ext cx="2479261" cy="27056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3</xdr:col>
      <xdr:colOff>493146</xdr:colOff>
      <xdr:row>357</xdr:row>
      <xdr:rowOff>9331</xdr:rowOff>
    </xdr:from>
    <xdr:to>
      <xdr:col>5</xdr:col>
      <xdr:colOff>913069</xdr:colOff>
      <xdr:row>364</xdr:row>
      <xdr:rowOff>155049</xdr:rowOff>
    </xdr:to>
    <xdr:pic>
      <xdr:nvPicPr>
        <xdr:cNvPr id="92" name="Imagem 91">
          <a:extLst>
            <a:ext uri="{FF2B5EF4-FFF2-40B4-BE49-F238E27FC236}">
              <a16:creationId xmlns:a16="http://schemas.microsoft.com/office/drawing/2014/main" id="{44ACA583-A422-4287-A501-4EBCB04C07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4380450" y="62935070"/>
          <a:ext cx="2512662" cy="1387668"/>
        </a:xfrm>
        <a:prstGeom prst="rect">
          <a:avLst/>
        </a:prstGeom>
      </xdr:spPr>
    </xdr:pic>
    <xdr:clientData/>
  </xdr:twoCellAnchor>
  <xdr:twoCellAnchor>
    <xdr:from>
      <xdr:col>3</xdr:col>
      <xdr:colOff>492339</xdr:colOff>
      <xdr:row>358</xdr:row>
      <xdr:rowOff>98120</xdr:rowOff>
    </xdr:from>
    <xdr:to>
      <xdr:col>5</xdr:col>
      <xdr:colOff>885211</xdr:colOff>
      <xdr:row>360</xdr:row>
      <xdr:rowOff>19104</xdr:rowOff>
    </xdr:to>
    <xdr:sp macro="" textlink="">
      <xdr:nvSpPr>
        <xdr:cNvPr id="93" name="Retângulo 92">
          <a:extLst>
            <a:ext uri="{FF2B5EF4-FFF2-40B4-BE49-F238E27FC236}">
              <a16:creationId xmlns:a16="http://schemas.microsoft.com/office/drawing/2014/main" id="{EA7EC91B-2856-4011-9706-2E9920C7E9A2}"/>
            </a:ext>
          </a:extLst>
        </xdr:cNvPr>
        <xdr:cNvSpPr/>
      </xdr:nvSpPr>
      <xdr:spPr>
        <a:xfrm>
          <a:off x="4379643" y="63200555"/>
          <a:ext cx="2485611" cy="27437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3</xdr:col>
      <xdr:colOff>729677</xdr:colOff>
      <xdr:row>372</xdr:row>
      <xdr:rowOff>11043</xdr:rowOff>
    </xdr:from>
    <xdr:to>
      <xdr:col>6</xdr:col>
      <xdr:colOff>117918</xdr:colOff>
      <xdr:row>379</xdr:row>
      <xdr:rowOff>155492</xdr:rowOff>
    </xdr:to>
    <xdr:pic>
      <xdr:nvPicPr>
        <xdr:cNvPr id="94" name="Imagem 93">
          <a:extLst>
            <a:ext uri="{FF2B5EF4-FFF2-40B4-BE49-F238E27FC236}">
              <a16:creationId xmlns:a16="http://schemas.microsoft.com/office/drawing/2014/main" id="{3BE2ABD0-0A92-4377-B6B3-670E9628E3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4616981" y="65587217"/>
          <a:ext cx="2512662" cy="1387668"/>
        </a:xfrm>
        <a:prstGeom prst="rect">
          <a:avLst/>
        </a:prstGeom>
      </xdr:spPr>
    </xdr:pic>
    <xdr:clientData/>
  </xdr:twoCellAnchor>
  <xdr:twoCellAnchor>
    <xdr:from>
      <xdr:col>3</xdr:col>
      <xdr:colOff>727600</xdr:colOff>
      <xdr:row>374</xdr:row>
      <xdr:rowOff>164382</xdr:rowOff>
    </xdr:from>
    <xdr:to>
      <xdr:col>6</xdr:col>
      <xdr:colOff>100220</xdr:colOff>
      <xdr:row>376</xdr:row>
      <xdr:rowOff>85365</xdr:rowOff>
    </xdr:to>
    <xdr:sp macro="" textlink="">
      <xdr:nvSpPr>
        <xdr:cNvPr id="96" name="Retângulo 95">
          <a:extLst>
            <a:ext uri="{FF2B5EF4-FFF2-40B4-BE49-F238E27FC236}">
              <a16:creationId xmlns:a16="http://schemas.microsoft.com/office/drawing/2014/main" id="{56E832D6-A568-4BA5-97C4-EFEA3D4F46FA}"/>
            </a:ext>
          </a:extLst>
        </xdr:cNvPr>
        <xdr:cNvSpPr/>
      </xdr:nvSpPr>
      <xdr:spPr>
        <a:xfrm>
          <a:off x="4614904" y="66093947"/>
          <a:ext cx="2486881" cy="27437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3</xdr:col>
      <xdr:colOff>818024</xdr:colOff>
      <xdr:row>388</xdr:row>
      <xdr:rowOff>1</xdr:rowOff>
    </xdr:from>
    <xdr:to>
      <xdr:col>6</xdr:col>
      <xdr:colOff>225315</xdr:colOff>
      <xdr:row>395</xdr:row>
      <xdr:rowOff>149529</xdr:rowOff>
    </xdr:to>
    <xdr:pic>
      <xdr:nvPicPr>
        <xdr:cNvPr id="105" name="Imagem 104">
          <a:extLst>
            <a:ext uri="{FF2B5EF4-FFF2-40B4-BE49-F238E27FC236}">
              <a16:creationId xmlns:a16="http://schemas.microsoft.com/office/drawing/2014/main" id="{6CF411CB-DBBB-4798-BED0-15D863D2FF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4705328" y="68403305"/>
          <a:ext cx="2510122" cy="1385128"/>
        </a:xfrm>
        <a:prstGeom prst="rect">
          <a:avLst/>
        </a:prstGeom>
      </xdr:spPr>
    </xdr:pic>
    <xdr:clientData/>
  </xdr:twoCellAnchor>
  <xdr:twoCellAnchor>
    <xdr:from>
      <xdr:col>3</xdr:col>
      <xdr:colOff>822739</xdr:colOff>
      <xdr:row>392</xdr:row>
      <xdr:rowOff>41634</xdr:rowOff>
    </xdr:from>
    <xdr:to>
      <xdr:col>6</xdr:col>
      <xdr:colOff>197899</xdr:colOff>
      <xdr:row>393</xdr:row>
      <xdr:rowOff>135503</xdr:rowOff>
    </xdr:to>
    <xdr:sp macro="" textlink="">
      <xdr:nvSpPr>
        <xdr:cNvPr id="108" name="Retângulo 107">
          <a:extLst>
            <a:ext uri="{FF2B5EF4-FFF2-40B4-BE49-F238E27FC236}">
              <a16:creationId xmlns:a16="http://schemas.microsoft.com/office/drawing/2014/main" id="{1B5508D7-6F38-433F-96B5-69A5D675CB6E}"/>
            </a:ext>
          </a:extLst>
        </xdr:cNvPr>
        <xdr:cNvSpPr/>
      </xdr:nvSpPr>
      <xdr:spPr>
        <a:xfrm>
          <a:off x="4710043" y="69151721"/>
          <a:ext cx="2489421" cy="27056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oneCellAnchor>
    <xdr:from>
      <xdr:col>3</xdr:col>
      <xdr:colOff>108373</xdr:colOff>
      <xdr:row>736</xdr:row>
      <xdr:rowOff>87912</xdr:rowOff>
    </xdr:from>
    <xdr:ext cx="4047349" cy="241633"/>
    <xdr:pic>
      <xdr:nvPicPr>
        <xdr:cNvPr id="3" name="Imagem 2">
          <a:extLst>
            <a:ext uri="{FF2B5EF4-FFF2-40B4-BE49-F238E27FC236}">
              <a16:creationId xmlns:a16="http://schemas.microsoft.com/office/drawing/2014/main" id="{B3DD46B3-BECC-4979-BBF5-36D6CEB4B9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3995984" y="131532912"/>
          <a:ext cx="4047349" cy="241633"/>
        </a:xfrm>
        <a:prstGeom prst="rect">
          <a:avLst/>
        </a:prstGeom>
      </xdr:spPr>
    </xdr:pic>
    <xdr:clientData/>
  </xdr:oneCellAnchor>
  <xdr:twoCellAnchor>
    <xdr:from>
      <xdr:col>4</xdr:col>
      <xdr:colOff>783167</xdr:colOff>
      <xdr:row>726</xdr:row>
      <xdr:rowOff>14111</xdr:rowOff>
    </xdr:from>
    <xdr:to>
      <xdr:col>5</xdr:col>
      <xdr:colOff>839611</xdr:colOff>
      <xdr:row>727</xdr:row>
      <xdr:rowOff>105833</xdr:rowOff>
    </xdr:to>
    <xdr:sp macro="" textlink="">
      <xdr:nvSpPr>
        <xdr:cNvPr id="4" name="Retângulo 3">
          <a:extLst>
            <a:ext uri="{FF2B5EF4-FFF2-40B4-BE49-F238E27FC236}">
              <a16:creationId xmlns:a16="http://schemas.microsoft.com/office/drawing/2014/main" id="{A6E6CD7F-8BB5-7CFC-7097-C3282F698CD1}"/>
            </a:ext>
          </a:extLst>
        </xdr:cNvPr>
        <xdr:cNvSpPr/>
      </xdr:nvSpPr>
      <xdr:spPr>
        <a:xfrm>
          <a:off x="5764389" y="129695222"/>
          <a:ext cx="1051278" cy="268111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5</xdr:col>
      <xdr:colOff>924277</xdr:colOff>
      <xdr:row>736</xdr:row>
      <xdr:rowOff>70556</xdr:rowOff>
    </xdr:from>
    <xdr:to>
      <xdr:col>6</xdr:col>
      <xdr:colOff>994833</xdr:colOff>
      <xdr:row>737</xdr:row>
      <xdr:rowOff>134055</xdr:rowOff>
    </xdr:to>
    <xdr:sp macro="" textlink="">
      <xdr:nvSpPr>
        <xdr:cNvPr id="5" name="Retângulo 4">
          <a:extLst>
            <a:ext uri="{FF2B5EF4-FFF2-40B4-BE49-F238E27FC236}">
              <a16:creationId xmlns:a16="http://schemas.microsoft.com/office/drawing/2014/main" id="{A251FBA7-9A55-3B18-A3AD-BC3AE6C5A270}"/>
            </a:ext>
          </a:extLst>
        </xdr:cNvPr>
        <xdr:cNvSpPr/>
      </xdr:nvSpPr>
      <xdr:spPr>
        <a:xfrm>
          <a:off x="6900333" y="131515556"/>
          <a:ext cx="1093611" cy="239888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4</xdr:col>
      <xdr:colOff>39793</xdr:colOff>
      <xdr:row>744</xdr:row>
      <xdr:rowOff>72531</xdr:rowOff>
    </xdr:from>
    <xdr:to>
      <xdr:col>6</xdr:col>
      <xdr:colOff>448559</xdr:colOff>
      <xdr:row>750</xdr:row>
      <xdr:rowOff>66848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07626640-4139-FEC8-5852-0D21372A73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5021015" y="132928642"/>
          <a:ext cx="2417765" cy="1043760"/>
        </a:xfrm>
        <a:prstGeom prst="rect">
          <a:avLst/>
        </a:prstGeom>
      </xdr:spPr>
    </xdr:pic>
    <xdr:clientData/>
  </xdr:twoCellAnchor>
  <xdr:twoCellAnchor>
    <xdr:from>
      <xdr:col>4</xdr:col>
      <xdr:colOff>21167</xdr:colOff>
      <xdr:row>744</xdr:row>
      <xdr:rowOff>84667</xdr:rowOff>
    </xdr:from>
    <xdr:to>
      <xdr:col>6</xdr:col>
      <xdr:colOff>444500</xdr:colOff>
      <xdr:row>745</xdr:row>
      <xdr:rowOff>155222</xdr:rowOff>
    </xdr:to>
    <xdr:sp macro="" textlink="">
      <xdr:nvSpPr>
        <xdr:cNvPr id="7" name="Retângulo 6">
          <a:extLst>
            <a:ext uri="{FF2B5EF4-FFF2-40B4-BE49-F238E27FC236}">
              <a16:creationId xmlns:a16="http://schemas.microsoft.com/office/drawing/2014/main" id="{1E8D88C5-87B9-ACC0-47EB-BB119191788D}"/>
            </a:ext>
          </a:extLst>
        </xdr:cNvPr>
        <xdr:cNvSpPr/>
      </xdr:nvSpPr>
      <xdr:spPr>
        <a:xfrm>
          <a:off x="5002389" y="132940778"/>
          <a:ext cx="2441222" cy="246944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4</xdr:col>
      <xdr:colOff>133491</xdr:colOff>
      <xdr:row>758</xdr:row>
      <xdr:rowOff>66039</xdr:rowOff>
    </xdr:from>
    <xdr:to>
      <xdr:col>6</xdr:col>
      <xdr:colOff>537177</xdr:colOff>
      <xdr:row>764</xdr:row>
      <xdr:rowOff>42576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id="{1C675369-2CDA-4282-8AE5-F8D0560BD0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5114713" y="135391595"/>
          <a:ext cx="2425385" cy="1039950"/>
        </a:xfrm>
        <a:prstGeom prst="rect">
          <a:avLst/>
        </a:prstGeom>
      </xdr:spPr>
    </xdr:pic>
    <xdr:clientData/>
  </xdr:twoCellAnchor>
  <xdr:twoCellAnchor>
    <xdr:from>
      <xdr:col>4</xdr:col>
      <xdr:colOff>73095</xdr:colOff>
      <xdr:row>759</xdr:row>
      <xdr:rowOff>109644</xdr:rowOff>
    </xdr:from>
    <xdr:to>
      <xdr:col>6</xdr:col>
      <xdr:colOff>496428</xdr:colOff>
      <xdr:row>761</xdr:row>
      <xdr:rowOff>6350</xdr:rowOff>
    </xdr:to>
    <xdr:sp macro="" textlink="">
      <xdr:nvSpPr>
        <xdr:cNvPr id="9" name="Retângulo 8">
          <a:extLst>
            <a:ext uri="{FF2B5EF4-FFF2-40B4-BE49-F238E27FC236}">
              <a16:creationId xmlns:a16="http://schemas.microsoft.com/office/drawing/2014/main" id="{315F8AE6-52C7-4A99-9B15-02E03FD001B6}"/>
            </a:ext>
          </a:extLst>
        </xdr:cNvPr>
        <xdr:cNvSpPr/>
      </xdr:nvSpPr>
      <xdr:spPr>
        <a:xfrm>
          <a:off x="5054317" y="135611588"/>
          <a:ext cx="2441222" cy="249484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4</xdr:col>
      <xdr:colOff>240596</xdr:colOff>
      <xdr:row>772</xdr:row>
      <xdr:rowOff>43603</xdr:rowOff>
    </xdr:from>
    <xdr:to>
      <xdr:col>6</xdr:col>
      <xdr:colOff>645552</xdr:colOff>
      <xdr:row>778</xdr:row>
      <xdr:rowOff>15060</xdr:rowOff>
    </xdr:to>
    <xdr:pic>
      <xdr:nvPicPr>
        <xdr:cNvPr id="10" name="Imagem 9">
          <a:extLst>
            <a:ext uri="{FF2B5EF4-FFF2-40B4-BE49-F238E27FC236}">
              <a16:creationId xmlns:a16="http://schemas.microsoft.com/office/drawing/2014/main" id="{901EB75A-499B-4E4A-916A-58AF04023E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5221818" y="137838603"/>
          <a:ext cx="2422845" cy="1029790"/>
        </a:xfrm>
        <a:prstGeom prst="rect">
          <a:avLst/>
        </a:prstGeom>
      </xdr:spPr>
    </xdr:pic>
    <xdr:clientData/>
  </xdr:twoCellAnchor>
  <xdr:twoCellAnchor>
    <xdr:from>
      <xdr:col>4</xdr:col>
      <xdr:colOff>221262</xdr:colOff>
      <xdr:row>775</xdr:row>
      <xdr:rowOff>7056</xdr:rowOff>
    </xdr:from>
    <xdr:to>
      <xdr:col>6</xdr:col>
      <xdr:colOff>643325</xdr:colOff>
      <xdr:row>776</xdr:row>
      <xdr:rowOff>76341</xdr:rowOff>
    </xdr:to>
    <xdr:sp macro="" textlink="">
      <xdr:nvSpPr>
        <xdr:cNvPr id="11" name="Retângulo 10">
          <a:extLst>
            <a:ext uri="{FF2B5EF4-FFF2-40B4-BE49-F238E27FC236}">
              <a16:creationId xmlns:a16="http://schemas.microsoft.com/office/drawing/2014/main" id="{B4F090CA-B53B-4CA3-A5EA-5BB820B7C279}"/>
            </a:ext>
          </a:extLst>
        </xdr:cNvPr>
        <xdr:cNvSpPr/>
      </xdr:nvSpPr>
      <xdr:spPr>
        <a:xfrm>
          <a:off x="5202484" y="138331223"/>
          <a:ext cx="2439952" cy="245674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4</xdr:col>
      <xdr:colOff>430923</xdr:colOff>
      <xdr:row>786</xdr:row>
      <xdr:rowOff>166794</xdr:rowOff>
    </xdr:from>
    <xdr:to>
      <xdr:col>6</xdr:col>
      <xdr:colOff>557204</xdr:colOff>
      <xdr:row>791</xdr:row>
      <xdr:rowOff>78881</xdr:rowOff>
    </xdr:to>
    <xdr:pic>
      <xdr:nvPicPr>
        <xdr:cNvPr id="15" name="Imagem 14">
          <a:extLst>
            <a:ext uri="{FF2B5EF4-FFF2-40B4-BE49-F238E27FC236}">
              <a16:creationId xmlns:a16="http://schemas.microsoft.com/office/drawing/2014/main" id="{F9BB1219-D731-B298-2764-6C9201804E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5412145" y="140431238"/>
          <a:ext cx="2144170" cy="794032"/>
        </a:xfrm>
        <a:prstGeom prst="rect">
          <a:avLst/>
        </a:prstGeom>
      </xdr:spPr>
    </xdr:pic>
    <xdr:clientData/>
  </xdr:twoCellAnchor>
  <xdr:twoCellAnchor>
    <xdr:from>
      <xdr:col>4</xdr:col>
      <xdr:colOff>416278</xdr:colOff>
      <xdr:row>787</xdr:row>
      <xdr:rowOff>0</xdr:rowOff>
    </xdr:from>
    <xdr:to>
      <xdr:col>6</xdr:col>
      <xdr:colOff>550333</xdr:colOff>
      <xdr:row>788</xdr:row>
      <xdr:rowOff>21167</xdr:rowOff>
    </xdr:to>
    <xdr:sp macro="" textlink="">
      <xdr:nvSpPr>
        <xdr:cNvPr id="24" name="Retângulo 23">
          <a:extLst>
            <a:ext uri="{FF2B5EF4-FFF2-40B4-BE49-F238E27FC236}">
              <a16:creationId xmlns:a16="http://schemas.microsoft.com/office/drawing/2014/main" id="{76CFC3CA-96D2-8C24-4B31-E29F654EBA9F}"/>
            </a:ext>
          </a:extLst>
        </xdr:cNvPr>
        <xdr:cNvSpPr/>
      </xdr:nvSpPr>
      <xdr:spPr>
        <a:xfrm>
          <a:off x="5397500" y="140440833"/>
          <a:ext cx="2151944" cy="197556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4</xdr:col>
      <xdr:colOff>454065</xdr:colOff>
      <xdr:row>798</xdr:row>
      <xdr:rowOff>28223</xdr:rowOff>
    </xdr:from>
    <xdr:to>
      <xdr:col>6</xdr:col>
      <xdr:colOff>582886</xdr:colOff>
      <xdr:row>802</xdr:row>
      <xdr:rowOff>116699</xdr:rowOff>
    </xdr:to>
    <xdr:pic>
      <xdr:nvPicPr>
        <xdr:cNvPr id="83" name="Imagem 82">
          <a:extLst>
            <a:ext uri="{FF2B5EF4-FFF2-40B4-BE49-F238E27FC236}">
              <a16:creationId xmlns:a16="http://schemas.microsoft.com/office/drawing/2014/main" id="{E08AAA48-F313-4C2D-88E4-DBE2833802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5435287" y="142409334"/>
          <a:ext cx="2146710" cy="794032"/>
        </a:xfrm>
        <a:prstGeom prst="rect">
          <a:avLst/>
        </a:prstGeom>
      </xdr:spPr>
    </xdr:pic>
    <xdr:clientData/>
  </xdr:twoCellAnchor>
  <xdr:twoCellAnchor>
    <xdr:from>
      <xdr:col>4</xdr:col>
      <xdr:colOff>425873</xdr:colOff>
      <xdr:row>799</xdr:row>
      <xdr:rowOff>108373</xdr:rowOff>
    </xdr:from>
    <xdr:to>
      <xdr:col>6</xdr:col>
      <xdr:colOff>553578</xdr:colOff>
      <xdr:row>800</xdr:row>
      <xdr:rowOff>137160</xdr:rowOff>
    </xdr:to>
    <xdr:sp macro="" textlink="">
      <xdr:nvSpPr>
        <xdr:cNvPr id="85" name="Retângulo 84">
          <a:extLst>
            <a:ext uri="{FF2B5EF4-FFF2-40B4-BE49-F238E27FC236}">
              <a16:creationId xmlns:a16="http://schemas.microsoft.com/office/drawing/2014/main" id="{B1873DE8-5F11-4205-8454-2F784FA111A7}"/>
            </a:ext>
          </a:extLst>
        </xdr:cNvPr>
        <xdr:cNvSpPr/>
      </xdr:nvSpPr>
      <xdr:spPr>
        <a:xfrm>
          <a:off x="5407095" y="142665873"/>
          <a:ext cx="2145594" cy="205176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Plan1">
    <pageSetUpPr fitToPage="1"/>
  </sheetPr>
  <dimension ref="A1:V2529"/>
  <sheetViews>
    <sheetView showGridLines="0" tabSelected="1" showOutlineSymbols="0" showWhiteSpace="0" view="pageBreakPreview" topLeftCell="A888" zoomScaleNormal="100" zoomScaleSheetLayoutView="100" workbookViewId="0">
      <selection activeCell="B806" sqref="B806:L806"/>
    </sheetView>
  </sheetViews>
  <sheetFormatPr defaultRowHeight="13.8"/>
  <cols>
    <col min="1" max="1" width="14.5" style="10" customWidth="1"/>
    <col min="2" max="2" width="17.59765625" customWidth="1"/>
    <col min="3" max="3" width="18.8984375" customWidth="1"/>
    <col min="4" max="4" width="14.296875" customWidth="1"/>
    <col min="5" max="5" width="13.09765625" customWidth="1"/>
    <col min="6" max="6" width="13.3984375" customWidth="1"/>
    <col min="7" max="7" width="14.19921875" customWidth="1"/>
    <col min="8" max="8" width="15.19921875" customWidth="1"/>
    <col min="9" max="9" width="14.59765625" customWidth="1"/>
    <col min="10" max="10" width="11.8984375" customWidth="1"/>
    <col min="11" max="11" width="12.5" customWidth="1"/>
    <col min="12" max="12" width="11.59765625" customWidth="1"/>
    <col min="15" max="16" width="10.59765625" bestFit="1" customWidth="1"/>
  </cols>
  <sheetData>
    <row r="1" spans="1:12" ht="13.95" customHeight="1">
      <c r="A1" s="8"/>
      <c r="B1" s="1"/>
    </row>
    <row r="2" spans="1:12" ht="31.95" customHeight="1">
      <c r="A2" s="9"/>
      <c r="D2" s="356" t="s">
        <v>53</v>
      </c>
      <c r="E2" s="356"/>
      <c r="F2" s="356"/>
      <c r="G2" s="356"/>
      <c r="H2" s="356"/>
      <c r="I2" s="356"/>
      <c r="J2" s="356"/>
      <c r="K2" s="356"/>
    </row>
    <row r="3" spans="1:12">
      <c r="A3" s="9"/>
    </row>
    <row r="4" spans="1:12" ht="32.4" customHeight="1">
      <c r="A4" s="9"/>
      <c r="D4" s="362" t="s">
        <v>535</v>
      </c>
      <c r="E4" s="362"/>
      <c r="F4" s="362"/>
      <c r="G4" s="362"/>
      <c r="H4" s="362"/>
      <c r="I4" s="362"/>
      <c r="J4" s="362"/>
      <c r="K4" s="362"/>
      <c r="L4" s="18"/>
    </row>
    <row r="5" spans="1:12" ht="29.4" customHeight="1">
      <c r="A5" s="9"/>
      <c r="D5" s="355" t="s">
        <v>105</v>
      </c>
      <c r="E5" s="355"/>
      <c r="F5" s="355"/>
      <c r="G5" s="355"/>
      <c r="H5" s="355"/>
      <c r="I5" s="355"/>
      <c r="J5" s="355"/>
      <c r="K5" s="355"/>
      <c r="L5" s="18"/>
    </row>
    <row r="6" spans="1:12" ht="14.4" thickBot="1">
      <c r="A6" s="369"/>
      <c r="B6" s="370"/>
    </row>
    <row r="7" spans="1:12">
      <c r="A7" s="371" t="s">
        <v>626</v>
      </c>
      <c r="B7" s="372"/>
      <c r="C7" s="372"/>
      <c r="D7" s="372"/>
      <c r="E7" s="372"/>
      <c r="F7" s="372"/>
      <c r="G7" s="372"/>
      <c r="H7" s="372"/>
      <c r="I7" s="372"/>
      <c r="J7" s="372"/>
      <c r="K7" s="372"/>
      <c r="L7" s="373"/>
    </row>
    <row r="8" spans="1:12">
      <c r="A8" s="66" t="s">
        <v>0</v>
      </c>
      <c r="B8" s="360" t="s">
        <v>179</v>
      </c>
      <c r="C8" s="360"/>
      <c r="D8" s="360"/>
      <c r="E8" s="360"/>
      <c r="F8" s="360"/>
      <c r="G8" s="360"/>
      <c r="H8" s="360"/>
      <c r="I8" s="360"/>
      <c r="J8" s="360"/>
      <c r="K8" s="360"/>
      <c r="L8" s="361"/>
    </row>
    <row r="9" spans="1:12">
      <c r="A9" s="67" t="s">
        <v>1</v>
      </c>
      <c r="B9" s="248" t="s">
        <v>2</v>
      </c>
      <c r="C9" s="248"/>
      <c r="D9" s="248"/>
      <c r="E9" s="248"/>
      <c r="F9" s="248"/>
      <c r="G9" s="248"/>
      <c r="H9" s="248"/>
      <c r="I9" s="248"/>
      <c r="J9" s="248"/>
      <c r="K9" s="248"/>
      <c r="L9" s="249"/>
    </row>
    <row r="10" spans="1:12">
      <c r="A10" s="68"/>
      <c r="B10" s="129"/>
      <c r="C10" s="130"/>
      <c r="D10" s="130"/>
      <c r="E10" s="130"/>
      <c r="F10" s="130"/>
      <c r="G10" s="130"/>
      <c r="H10" s="130"/>
      <c r="I10" s="130"/>
      <c r="J10" s="130"/>
      <c r="K10" s="130"/>
      <c r="L10" s="131"/>
    </row>
    <row r="11" spans="1:12">
      <c r="A11" s="69"/>
      <c r="B11" s="2"/>
      <c r="C11" s="2"/>
      <c r="D11" s="121" t="s">
        <v>49</v>
      </c>
      <c r="E11" s="121" t="s">
        <v>50</v>
      </c>
      <c r="F11" s="121" t="s">
        <v>310</v>
      </c>
      <c r="G11" s="2"/>
      <c r="H11" s="2"/>
      <c r="I11" s="2"/>
      <c r="J11" s="2"/>
      <c r="K11" s="2"/>
      <c r="L11" s="131"/>
    </row>
    <row r="12" spans="1:12">
      <c r="A12" s="69"/>
      <c r="B12" s="250" t="s">
        <v>51</v>
      </c>
      <c r="C12" s="251"/>
      <c r="D12" s="3">
        <v>3.5</v>
      </c>
      <c r="E12" s="3">
        <v>20</v>
      </c>
      <c r="F12" s="3">
        <v>4</v>
      </c>
      <c r="G12" s="2"/>
      <c r="H12" s="2"/>
      <c r="I12" s="2"/>
      <c r="J12" s="2"/>
      <c r="K12" s="2"/>
      <c r="L12" s="131"/>
    </row>
    <row r="13" spans="1:12">
      <c r="A13" s="69"/>
      <c r="B13" s="2"/>
      <c r="C13" s="2"/>
      <c r="D13" s="2"/>
      <c r="E13" s="113"/>
      <c r="F13" s="2"/>
      <c r="G13" s="2"/>
      <c r="H13" s="2"/>
      <c r="I13" s="121" t="s">
        <v>52</v>
      </c>
      <c r="J13" s="121"/>
      <c r="K13" s="4">
        <f>D12*E12*F12</f>
        <v>280</v>
      </c>
      <c r="L13" s="131"/>
    </row>
    <row r="14" spans="1:12">
      <c r="A14" s="69"/>
      <c r="B14" s="129"/>
      <c r="C14" s="130"/>
      <c r="D14" s="130"/>
      <c r="E14" s="130"/>
      <c r="F14" s="130"/>
      <c r="G14" s="130"/>
      <c r="H14" s="130"/>
      <c r="I14" s="130"/>
      <c r="J14" s="130"/>
      <c r="K14" s="130"/>
      <c r="L14" s="131"/>
    </row>
    <row r="15" spans="1:12">
      <c r="A15" s="67" t="s">
        <v>3</v>
      </c>
      <c r="B15" s="248" t="s">
        <v>6</v>
      </c>
      <c r="C15" s="248"/>
      <c r="D15" s="248"/>
      <c r="E15" s="248"/>
      <c r="F15" s="248"/>
      <c r="G15" s="248"/>
      <c r="H15" s="248"/>
      <c r="I15" s="248"/>
      <c r="J15" s="248"/>
      <c r="K15" s="248"/>
      <c r="L15" s="249"/>
    </row>
    <row r="16" spans="1:12">
      <c r="A16" s="73"/>
      <c r="B16" s="15"/>
      <c r="C16" s="130"/>
      <c r="D16" s="130"/>
      <c r="E16" s="130"/>
      <c r="F16" s="130"/>
      <c r="G16" s="130"/>
      <c r="H16" s="130"/>
      <c r="I16" s="130"/>
      <c r="J16" s="130"/>
      <c r="K16" s="130"/>
      <c r="L16" s="131"/>
    </row>
    <row r="17" spans="1:12">
      <c r="A17" s="74"/>
      <c r="B17" s="2"/>
      <c r="C17" s="2"/>
      <c r="D17" s="121" t="s">
        <v>49</v>
      </c>
      <c r="E17" s="121" t="s">
        <v>50</v>
      </c>
      <c r="F17" s="121" t="s">
        <v>310</v>
      </c>
      <c r="G17" s="2"/>
      <c r="H17" s="2"/>
      <c r="I17" s="2"/>
      <c r="J17" s="2"/>
      <c r="K17" s="2"/>
      <c r="L17" s="131"/>
    </row>
    <row r="18" spans="1:12">
      <c r="A18" s="74"/>
      <c r="B18" s="250" t="s">
        <v>51</v>
      </c>
      <c r="C18" s="251"/>
      <c r="D18" s="3">
        <v>2</v>
      </c>
      <c r="E18" s="3">
        <v>5</v>
      </c>
      <c r="F18" s="3">
        <v>4</v>
      </c>
      <c r="G18" s="2"/>
      <c r="H18" s="2"/>
      <c r="I18" s="2"/>
      <c r="J18" s="2"/>
      <c r="K18" s="2"/>
      <c r="L18" s="131"/>
    </row>
    <row r="19" spans="1:12">
      <c r="A19" s="74"/>
      <c r="B19" s="2"/>
      <c r="C19" s="2"/>
      <c r="D19" s="2"/>
      <c r="E19" s="113"/>
      <c r="F19" s="2"/>
      <c r="G19" s="2"/>
      <c r="H19" s="2"/>
      <c r="I19" s="121" t="s">
        <v>52</v>
      </c>
      <c r="J19" s="121"/>
      <c r="K19" s="4">
        <f>D18*E18*F18</f>
        <v>40</v>
      </c>
      <c r="L19" s="131"/>
    </row>
    <row r="20" spans="1:12">
      <c r="A20" s="75"/>
      <c r="B20" s="36"/>
      <c r="C20" s="130"/>
      <c r="D20" s="130"/>
      <c r="E20" s="130"/>
      <c r="F20" s="130"/>
      <c r="G20" s="130"/>
      <c r="H20" s="130"/>
      <c r="I20" s="130"/>
      <c r="J20" s="130"/>
      <c r="K20" s="130"/>
      <c r="L20" s="131"/>
    </row>
    <row r="21" spans="1:12">
      <c r="A21" s="67" t="s">
        <v>5</v>
      </c>
      <c r="B21" s="248" t="s">
        <v>4</v>
      </c>
      <c r="C21" s="248"/>
      <c r="D21" s="248"/>
      <c r="E21" s="248"/>
      <c r="F21" s="248"/>
      <c r="G21" s="248"/>
      <c r="H21" s="248"/>
      <c r="I21" s="248"/>
      <c r="J21" s="248"/>
      <c r="K21" s="248"/>
      <c r="L21" s="249"/>
    </row>
    <row r="22" spans="1:12">
      <c r="A22" s="68"/>
      <c r="B22" s="129"/>
      <c r="C22" s="130"/>
      <c r="D22" s="130"/>
      <c r="E22" s="130"/>
      <c r="F22" s="130"/>
      <c r="G22" s="130"/>
      <c r="H22" s="130"/>
      <c r="I22" s="130"/>
      <c r="J22" s="130"/>
      <c r="K22" s="130"/>
      <c r="L22" s="131"/>
    </row>
    <row r="23" spans="1:12">
      <c r="A23" s="69"/>
      <c r="B23" s="2"/>
      <c r="C23" s="2"/>
      <c r="D23" s="121" t="s">
        <v>49</v>
      </c>
      <c r="E23" s="121" t="s">
        <v>50</v>
      </c>
      <c r="F23" s="121" t="s">
        <v>310</v>
      </c>
      <c r="G23" s="2"/>
      <c r="H23" s="2"/>
      <c r="I23" s="2"/>
      <c r="J23" s="2"/>
      <c r="K23" s="2"/>
      <c r="L23" s="131"/>
    </row>
    <row r="24" spans="1:12">
      <c r="A24" s="69"/>
      <c r="B24" s="250" t="s">
        <v>51</v>
      </c>
      <c r="C24" s="251"/>
      <c r="D24" s="3"/>
      <c r="E24" s="3"/>
      <c r="F24" s="3">
        <v>4</v>
      </c>
      <c r="G24" s="2"/>
      <c r="H24" s="2"/>
      <c r="I24" s="2"/>
      <c r="J24" s="2"/>
      <c r="K24" s="2"/>
      <c r="L24" s="131"/>
    </row>
    <row r="25" spans="1:12">
      <c r="A25" s="69"/>
      <c r="B25" s="2"/>
      <c r="C25" s="2"/>
      <c r="D25" s="2"/>
      <c r="E25" s="113"/>
      <c r="F25" s="2"/>
      <c r="G25" s="2"/>
      <c r="H25" s="2"/>
      <c r="I25" s="121"/>
      <c r="J25" s="121" t="s">
        <v>52</v>
      </c>
      <c r="K25" s="4">
        <f>F24</f>
        <v>4</v>
      </c>
      <c r="L25" s="131"/>
    </row>
    <row r="26" spans="1:12">
      <c r="A26" s="69"/>
      <c r="B26" s="129"/>
      <c r="C26" s="130"/>
      <c r="D26" s="130"/>
      <c r="E26" s="130"/>
      <c r="F26" s="130"/>
      <c r="G26" s="130"/>
      <c r="H26" s="130"/>
      <c r="I26" s="130"/>
      <c r="J26" s="130"/>
      <c r="K26" s="130"/>
      <c r="L26" s="131"/>
    </row>
    <row r="27" spans="1:12">
      <c r="A27" s="72"/>
      <c r="B27" s="130"/>
      <c r="C27" s="130"/>
      <c r="D27" s="130"/>
      <c r="E27" s="130"/>
      <c r="F27" s="130"/>
      <c r="G27" s="130"/>
      <c r="H27" s="130"/>
      <c r="I27" s="130"/>
      <c r="J27" s="130"/>
      <c r="K27" s="130"/>
      <c r="L27" s="131"/>
    </row>
    <row r="28" spans="1:12">
      <c r="A28" s="223" t="s">
        <v>7</v>
      </c>
      <c r="B28" s="360" t="s">
        <v>8</v>
      </c>
      <c r="C28" s="360"/>
      <c r="D28" s="360"/>
      <c r="E28" s="360"/>
      <c r="F28" s="360"/>
      <c r="G28" s="360"/>
      <c r="H28" s="360"/>
      <c r="I28" s="360"/>
      <c r="J28" s="360"/>
      <c r="K28" s="360"/>
      <c r="L28" s="360"/>
    </row>
    <row r="29" spans="1:12" ht="13.8" customHeight="1">
      <c r="A29" s="71" t="s">
        <v>9</v>
      </c>
      <c r="B29" s="423" t="s">
        <v>571</v>
      </c>
      <c r="C29" s="423"/>
      <c r="D29" s="423"/>
      <c r="E29" s="423"/>
      <c r="F29" s="423"/>
      <c r="G29" s="423"/>
      <c r="H29" s="423"/>
      <c r="I29" s="423"/>
      <c r="J29" s="423"/>
      <c r="K29" s="423"/>
      <c r="L29" s="424"/>
    </row>
    <row r="30" spans="1:12">
      <c r="A30" s="73"/>
      <c r="B30" s="129"/>
      <c r="C30" s="130"/>
      <c r="D30" s="130"/>
      <c r="E30" s="130"/>
      <c r="F30" s="130"/>
      <c r="G30" s="130"/>
      <c r="H30" s="130"/>
      <c r="I30" s="130"/>
      <c r="J30" s="130"/>
      <c r="K30" s="130"/>
      <c r="L30" s="131"/>
    </row>
    <row r="31" spans="1:12">
      <c r="A31" s="74"/>
      <c r="B31" s="2"/>
      <c r="C31" s="2"/>
      <c r="D31" s="121" t="s">
        <v>54</v>
      </c>
      <c r="E31" s="121" t="s">
        <v>55</v>
      </c>
      <c r="F31" s="121" t="s">
        <v>56</v>
      </c>
      <c r="G31" s="121" t="s">
        <v>57</v>
      </c>
      <c r="H31" s="121" t="s">
        <v>572</v>
      </c>
      <c r="I31" s="121" t="s">
        <v>59</v>
      </c>
      <c r="J31" s="2"/>
      <c r="K31" s="2"/>
      <c r="L31" s="131"/>
    </row>
    <row r="32" spans="1:12">
      <c r="A32" s="74"/>
      <c r="B32" s="250" t="s">
        <v>573</v>
      </c>
      <c r="C32" s="251"/>
      <c r="D32" s="3"/>
      <c r="E32" s="3"/>
      <c r="F32" s="3"/>
      <c r="G32" s="2"/>
      <c r="H32" s="113">
        <v>20.6</v>
      </c>
      <c r="I32" s="2"/>
      <c r="J32" s="2"/>
      <c r="K32" s="2"/>
      <c r="L32" s="131"/>
    </row>
    <row r="33" spans="1:12">
      <c r="A33" s="74"/>
      <c r="B33" s="2"/>
      <c r="C33" s="2"/>
      <c r="D33" s="2"/>
      <c r="E33" s="113"/>
      <c r="F33" s="2"/>
      <c r="G33" s="2"/>
      <c r="H33" s="2"/>
      <c r="I33" s="121"/>
      <c r="J33" s="121" t="s">
        <v>52</v>
      </c>
      <c r="K33" s="4">
        <f>H32</f>
        <v>20.6</v>
      </c>
      <c r="L33" s="131"/>
    </row>
    <row r="34" spans="1:12">
      <c r="A34" s="74"/>
      <c r="B34" s="425" t="s">
        <v>575</v>
      </c>
      <c r="C34" s="425"/>
      <c r="D34" s="425"/>
      <c r="E34" s="425"/>
      <c r="F34" s="425"/>
      <c r="G34" s="425"/>
      <c r="H34" s="425"/>
      <c r="I34" s="425"/>
      <c r="J34" s="425"/>
      <c r="K34" s="425"/>
      <c r="L34" s="131"/>
    </row>
    <row r="35" spans="1:12">
      <c r="A35" s="74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31"/>
    </row>
    <row r="36" spans="1:12">
      <c r="A36" s="71" t="s">
        <v>570</v>
      </c>
      <c r="B36" s="331" t="s">
        <v>178</v>
      </c>
      <c r="C36" s="331"/>
      <c r="D36" s="331"/>
      <c r="E36" s="331"/>
      <c r="F36" s="331"/>
      <c r="G36" s="331"/>
      <c r="H36" s="331"/>
      <c r="I36" s="331"/>
      <c r="J36" s="331"/>
      <c r="K36" s="331"/>
      <c r="L36" s="332"/>
    </row>
    <row r="37" spans="1:12">
      <c r="A37" s="73"/>
      <c r="B37" s="129"/>
      <c r="C37" s="130"/>
      <c r="D37" s="130"/>
      <c r="E37" s="130"/>
      <c r="F37" s="130"/>
      <c r="G37" s="130"/>
      <c r="H37" s="130"/>
      <c r="I37" s="130"/>
      <c r="J37" s="130"/>
      <c r="K37" s="130"/>
      <c r="L37" s="131"/>
    </row>
    <row r="38" spans="1:12">
      <c r="A38" s="74"/>
      <c r="B38" s="2"/>
      <c r="C38" s="2"/>
      <c r="D38" s="121" t="s">
        <v>54</v>
      </c>
      <c r="E38" s="121" t="s">
        <v>55</v>
      </c>
      <c r="F38" s="121" t="s">
        <v>56</v>
      </c>
      <c r="G38" s="121" t="s">
        <v>57</v>
      </c>
      <c r="H38" s="121" t="s">
        <v>58</v>
      </c>
      <c r="I38" s="121" t="s">
        <v>59</v>
      </c>
      <c r="J38" s="2"/>
      <c r="K38" s="2"/>
      <c r="L38" s="131"/>
    </row>
    <row r="39" spans="1:12">
      <c r="A39" s="74"/>
      <c r="B39" s="250" t="s">
        <v>60</v>
      </c>
      <c r="C39" s="251"/>
      <c r="D39" s="3">
        <v>3</v>
      </c>
      <c r="E39" s="3">
        <v>2</v>
      </c>
      <c r="F39" s="3"/>
      <c r="G39" s="2"/>
      <c r="H39" s="2"/>
      <c r="I39" s="2"/>
      <c r="J39" s="2"/>
      <c r="K39" s="2"/>
      <c r="L39" s="131"/>
    </row>
    <row r="40" spans="1:12">
      <c r="A40" s="74"/>
      <c r="B40" s="2"/>
      <c r="C40" s="2"/>
      <c r="D40" s="2"/>
      <c r="E40" s="113"/>
      <c r="F40" s="2"/>
      <c r="G40" s="2"/>
      <c r="H40" s="2"/>
      <c r="I40" s="121"/>
      <c r="J40" s="121" t="s">
        <v>52</v>
      </c>
      <c r="K40" s="4">
        <f>D39*E39</f>
        <v>6</v>
      </c>
      <c r="L40" s="131"/>
    </row>
    <row r="41" spans="1:12">
      <c r="A41" s="74"/>
      <c r="B41" s="129"/>
      <c r="C41" s="130"/>
      <c r="D41" s="130"/>
      <c r="E41" s="130"/>
      <c r="F41" s="130"/>
      <c r="G41" s="130"/>
      <c r="H41" s="130"/>
      <c r="I41" s="130"/>
      <c r="J41" s="130"/>
      <c r="K41" s="130"/>
      <c r="L41" s="131"/>
    </row>
    <row r="42" spans="1:12">
      <c r="A42" s="67" t="s">
        <v>303</v>
      </c>
      <c r="B42" s="248" t="s">
        <v>163</v>
      </c>
      <c r="C42" s="248"/>
      <c r="D42" s="248"/>
      <c r="E42" s="248"/>
      <c r="F42" s="248"/>
      <c r="G42" s="248"/>
      <c r="H42" s="248"/>
      <c r="I42" s="248"/>
      <c r="J42" s="248"/>
      <c r="K42" s="248"/>
      <c r="L42" s="249"/>
    </row>
    <row r="43" spans="1:12">
      <c r="A43" s="73"/>
      <c r="B43" s="129"/>
      <c r="C43" s="130"/>
      <c r="D43" s="130"/>
      <c r="E43" s="130"/>
      <c r="F43" s="130"/>
      <c r="G43" s="130"/>
      <c r="H43" s="130"/>
      <c r="I43" s="130"/>
      <c r="J43" s="130"/>
      <c r="K43" s="130"/>
      <c r="L43" s="131"/>
    </row>
    <row r="44" spans="1:12">
      <c r="A44" s="74"/>
      <c r="B44" s="2"/>
      <c r="C44" s="2"/>
      <c r="D44" s="121" t="s">
        <v>54</v>
      </c>
      <c r="E44" s="121" t="s">
        <v>55</v>
      </c>
      <c r="F44" s="121" t="s">
        <v>56</v>
      </c>
      <c r="G44" s="121" t="s">
        <v>57</v>
      </c>
      <c r="H44" s="121" t="s">
        <v>58</v>
      </c>
      <c r="I44" s="121" t="s">
        <v>59</v>
      </c>
      <c r="J44" s="2"/>
      <c r="K44" s="2"/>
      <c r="L44" s="131"/>
    </row>
    <row r="45" spans="1:12">
      <c r="A45" s="74"/>
      <c r="B45" s="250" t="s">
        <v>164</v>
      </c>
      <c r="C45" s="251"/>
      <c r="D45" s="3">
        <v>20.2</v>
      </c>
      <c r="E45" s="3">
        <v>17.579999999999998</v>
      </c>
      <c r="F45" s="3">
        <v>1.2</v>
      </c>
      <c r="G45" s="2"/>
      <c r="H45" s="3">
        <f>(D45+E45)*2</f>
        <v>75.56</v>
      </c>
      <c r="I45" s="113">
        <f>H45*F45</f>
        <v>90.671999999999997</v>
      </c>
      <c r="J45" s="2"/>
      <c r="K45" s="2"/>
      <c r="L45" s="131"/>
    </row>
    <row r="46" spans="1:12">
      <c r="A46" s="74"/>
      <c r="B46" s="2"/>
      <c r="C46" s="2"/>
      <c r="D46" s="2"/>
      <c r="E46" s="113"/>
      <c r="F46" s="2"/>
      <c r="G46" s="2"/>
      <c r="H46" s="2"/>
      <c r="I46" s="121"/>
      <c r="J46" s="121" t="s">
        <v>52</v>
      </c>
      <c r="K46" s="4">
        <f>SUM(I45)</f>
        <v>90.671999999999997</v>
      </c>
      <c r="L46" s="131"/>
    </row>
    <row r="47" spans="1:12">
      <c r="A47" s="74"/>
      <c r="B47" s="239" t="s">
        <v>621</v>
      </c>
      <c r="C47" s="239"/>
      <c r="D47" s="239"/>
      <c r="E47" s="239"/>
      <c r="F47" s="239"/>
      <c r="G47" s="239"/>
      <c r="H47" s="239"/>
      <c r="I47" s="239"/>
      <c r="J47" s="239"/>
      <c r="K47" s="14"/>
      <c r="L47" s="131"/>
    </row>
    <row r="48" spans="1:12">
      <c r="A48" s="74"/>
      <c r="B48" s="11"/>
      <c r="C48" s="11"/>
      <c r="D48" s="11"/>
      <c r="E48" s="12"/>
      <c r="F48" s="11"/>
      <c r="G48" s="11"/>
      <c r="H48" s="11"/>
      <c r="I48" s="13"/>
      <c r="J48" s="13"/>
      <c r="K48" s="14"/>
      <c r="L48" s="131"/>
    </row>
    <row r="49" spans="1:12">
      <c r="A49" s="67" t="s">
        <v>304</v>
      </c>
      <c r="B49" s="248" t="s">
        <v>438</v>
      </c>
      <c r="C49" s="248"/>
      <c r="D49" s="248"/>
      <c r="E49" s="248"/>
      <c r="F49" s="248"/>
      <c r="G49" s="248"/>
      <c r="H49" s="248"/>
      <c r="I49" s="248"/>
      <c r="J49" s="248"/>
      <c r="K49" s="248"/>
      <c r="L49" s="249"/>
    </row>
    <row r="50" spans="1:12">
      <c r="A50" s="73"/>
      <c r="B50" s="15"/>
      <c r="C50" s="15"/>
      <c r="D50" s="130"/>
      <c r="E50" s="130"/>
      <c r="F50" s="130"/>
      <c r="G50" s="130"/>
      <c r="H50" s="130"/>
      <c r="I50" s="130"/>
      <c r="J50" s="130"/>
      <c r="K50" s="130"/>
      <c r="L50" s="131"/>
    </row>
    <row r="51" spans="1:12">
      <c r="A51" s="74"/>
      <c r="B51" s="37"/>
      <c r="C51" s="37"/>
      <c r="D51" s="38" t="s">
        <v>54</v>
      </c>
      <c r="E51" s="38" t="s">
        <v>55</v>
      </c>
      <c r="F51" s="38" t="s">
        <v>56</v>
      </c>
      <c r="G51" s="38" t="s">
        <v>57</v>
      </c>
      <c r="H51" s="38" t="s">
        <v>58</v>
      </c>
      <c r="I51" s="38" t="s">
        <v>59</v>
      </c>
      <c r="J51" s="38"/>
      <c r="K51" s="2"/>
      <c r="L51" s="131"/>
    </row>
    <row r="52" spans="1:12">
      <c r="A52" s="74"/>
      <c r="B52" s="335" t="s">
        <v>301</v>
      </c>
      <c r="C52" s="335"/>
      <c r="D52" s="23">
        <v>22.2</v>
      </c>
      <c r="E52" s="6">
        <v>19.579999999999998</v>
      </c>
      <c r="F52" s="6"/>
      <c r="G52" s="6"/>
      <c r="H52" s="6">
        <f>(D52+E52)*2</f>
        <v>83.56</v>
      </c>
      <c r="I52" s="6"/>
      <c r="J52" s="121"/>
      <c r="K52" s="5"/>
      <c r="L52" s="131"/>
    </row>
    <row r="53" spans="1:12">
      <c r="A53" s="74"/>
      <c r="B53" s="366"/>
      <c r="C53" s="366"/>
      <c r="D53" s="6"/>
      <c r="E53" s="6"/>
      <c r="F53" s="6"/>
      <c r="G53" s="6"/>
      <c r="H53" s="6"/>
      <c r="I53" s="6"/>
      <c r="J53" s="121"/>
      <c r="K53" s="2"/>
      <c r="L53" s="131"/>
    </row>
    <row r="54" spans="1:12">
      <c r="A54" s="74"/>
      <c r="B54" s="2"/>
      <c r="C54" s="2"/>
      <c r="D54" s="121"/>
      <c r="E54" s="121"/>
      <c r="F54" s="121"/>
      <c r="G54" s="121"/>
      <c r="H54" s="121"/>
      <c r="I54" s="121"/>
      <c r="J54" s="121" t="s">
        <v>52</v>
      </c>
      <c r="K54" s="4">
        <f>SUM(H52:H53)</f>
        <v>83.56</v>
      </c>
      <c r="L54" s="131"/>
    </row>
    <row r="55" spans="1:12">
      <c r="A55" s="74"/>
      <c r="B55" s="413" t="s">
        <v>306</v>
      </c>
      <c r="C55" s="413"/>
      <c r="D55" s="413"/>
      <c r="E55" s="413"/>
      <c r="F55" s="413"/>
      <c r="G55" s="413"/>
      <c r="H55" s="130"/>
      <c r="I55" s="130"/>
      <c r="J55" s="130"/>
      <c r="K55" s="130"/>
      <c r="L55" s="131"/>
    </row>
    <row r="56" spans="1:12">
      <c r="A56" s="74"/>
      <c r="B56" s="239" t="s">
        <v>621</v>
      </c>
      <c r="C56" s="239"/>
      <c r="D56" s="239"/>
      <c r="E56" s="239"/>
      <c r="F56" s="239"/>
      <c r="G56" s="239"/>
      <c r="H56" s="239"/>
      <c r="I56" s="239"/>
      <c r="J56" s="239"/>
      <c r="K56" s="130"/>
      <c r="L56" s="131"/>
    </row>
    <row r="57" spans="1:12">
      <c r="A57" s="74"/>
      <c r="B57" s="16"/>
      <c r="C57" s="16"/>
      <c r="D57" s="130"/>
      <c r="E57" s="130"/>
      <c r="F57" s="130"/>
      <c r="G57" s="130"/>
      <c r="H57" s="130"/>
      <c r="I57" s="130"/>
      <c r="J57" s="130"/>
      <c r="K57" s="130"/>
      <c r="L57" s="131"/>
    </row>
    <row r="58" spans="1:12">
      <c r="A58" s="67" t="s">
        <v>574</v>
      </c>
      <c r="B58" s="248" t="s">
        <v>620</v>
      </c>
      <c r="C58" s="248"/>
      <c r="D58" s="248"/>
      <c r="E58" s="248"/>
      <c r="F58" s="248"/>
      <c r="G58" s="248"/>
      <c r="H58" s="248"/>
      <c r="I58" s="248"/>
      <c r="J58" s="248"/>
      <c r="K58" s="248"/>
      <c r="L58" s="249"/>
    </row>
    <row r="59" spans="1:12">
      <c r="A59" s="74"/>
      <c r="B59" s="16"/>
      <c r="C59" s="16"/>
      <c r="D59" s="130"/>
      <c r="E59" s="130"/>
      <c r="F59" s="130"/>
      <c r="G59" s="130"/>
      <c r="H59" s="130"/>
      <c r="I59" s="130"/>
      <c r="J59" s="130"/>
      <c r="K59" s="130"/>
      <c r="L59" s="131"/>
    </row>
    <row r="60" spans="1:12">
      <c r="A60" s="74"/>
      <c r="B60" s="37"/>
      <c r="C60" s="37"/>
      <c r="D60" s="38" t="s">
        <v>54</v>
      </c>
      <c r="E60" s="38" t="s">
        <v>55</v>
      </c>
      <c r="F60" s="38" t="s">
        <v>56</v>
      </c>
      <c r="G60" s="38" t="s">
        <v>57</v>
      </c>
      <c r="H60" s="38" t="s">
        <v>58</v>
      </c>
      <c r="I60" s="38" t="s">
        <v>59</v>
      </c>
      <c r="J60" s="38"/>
      <c r="K60" s="2"/>
      <c r="L60" s="131"/>
    </row>
    <row r="61" spans="1:12">
      <c r="A61" s="74"/>
      <c r="B61" s="335" t="s">
        <v>302</v>
      </c>
      <c r="C61" s="335"/>
      <c r="D61" s="23">
        <v>20.2</v>
      </c>
      <c r="E61" s="6">
        <v>17.579999999999998</v>
      </c>
      <c r="F61" s="6"/>
      <c r="G61" s="6"/>
      <c r="H61" s="6"/>
      <c r="I61" s="23">
        <f>D61*E61</f>
        <v>355.11599999999993</v>
      </c>
      <c r="J61" s="121"/>
      <c r="K61" s="5"/>
      <c r="L61" s="131"/>
    </row>
    <row r="62" spans="1:12">
      <c r="A62" s="74"/>
      <c r="B62" s="366"/>
      <c r="C62" s="366"/>
      <c r="D62" s="6"/>
      <c r="E62" s="6"/>
      <c r="F62" s="6"/>
      <c r="G62" s="6"/>
      <c r="H62" s="6"/>
      <c r="I62" s="6"/>
      <c r="J62" s="121"/>
      <c r="K62" s="2"/>
      <c r="L62" s="131"/>
    </row>
    <row r="63" spans="1:12">
      <c r="A63" s="74"/>
      <c r="B63" s="2"/>
      <c r="C63" s="2"/>
      <c r="D63" s="121"/>
      <c r="E63" s="121"/>
      <c r="F63" s="121"/>
      <c r="G63" s="121"/>
      <c r="H63" s="121"/>
      <c r="I63" s="121"/>
      <c r="J63" s="121" t="s">
        <v>52</v>
      </c>
      <c r="K63" s="4">
        <f>SUM(I61)</f>
        <v>355.11599999999993</v>
      </c>
      <c r="L63" s="131"/>
    </row>
    <row r="64" spans="1:12">
      <c r="A64" s="74"/>
      <c r="B64" s="239" t="s">
        <v>621</v>
      </c>
      <c r="C64" s="239"/>
      <c r="D64" s="239"/>
      <c r="E64" s="239"/>
      <c r="F64" s="239"/>
      <c r="G64" s="239"/>
      <c r="H64" s="239"/>
      <c r="I64" s="239"/>
      <c r="J64" s="239"/>
      <c r="K64" s="14"/>
      <c r="L64" s="131"/>
    </row>
    <row r="65" spans="1:12">
      <c r="A65" s="74"/>
      <c r="B65" s="16"/>
      <c r="C65" s="16"/>
      <c r="D65" s="130"/>
      <c r="E65" s="130"/>
      <c r="F65" s="130"/>
      <c r="G65" s="130"/>
      <c r="H65" s="130"/>
      <c r="I65" s="130"/>
      <c r="J65" s="130"/>
      <c r="K65" s="130"/>
      <c r="L65" s="131"/>
    </row>
    <row r="66" spans="1:12">
      <c r="A66" s="156">
        <v>3</v>
      </c>
      <c r="B66" s="363" t="s">
        <v>11</v>
      </c>
      <c r="C66" s="363"/>
      <c r="D66" s="363"/>
      <c r="E66" s="363"/>
      <c r="F66" s="363"/>
      <c r="G66" s="363"/>
      <c r="H66" s="363"/>
      <c r="I66" s="363"/>
      <c r="J66" s="363"/>
      <c r="K66" s="363"/>
      <c r="L66" s="364"/>
    </row>
    <row r="67" spans="1:12">
      <c r="A67" s="67" t="s">
        <v>190</v>
      </c>
      <c r="B67" s="248" t="s">
        <v>439</v>
      </c>
      <c r="C67" s="248"/>
      <c r="D67" s="248"/>
      <c r="E67" s="248"/>
      <c r="F67" s="248"/>
      <c r="G67" s="248"/>
      <c r="H67" s="248"/>
      <c r="I67" s="248"/>
      <c r="J67" s="248"/>
      <c r="K67" s="248"/>
      <c r="L67" s="249"/>
    </row>
    <row r="68" spans="1:12">
      <c r="A68" s="73"/>
      <c r="B68" s="15"/>
      <c r="C68" s="130"/>
      <c r="D68" s="130"/>
      <c r="E68" s="130"/>
      <c r="F68" s="130"/>
      <c r="G68" s="130"/>
      <c r="H68" s="130"/>
      <c r="I68" s="130"/>
      <c r="J68" s="130"/>
      <c r="K68" s="130"/>
      <c r="L68" s="131"/>
    </row>
    <row r="69" spans="1:12">
      <c r="A69" s="302" t="s">
        <v>464</v>
      </c>
      <c r="B69" s="260"/>
      <c r="C69" s="260"/>
      <c r="D69" s="157" t="s">
        <v>54</v>
      </c>
      <c r="E69" s="157" t="s">
        <v>55</v>
      </c>
      <c r="F69" s="157" t="s">
        <v>56</v>
      </c>
      <c r="G69" s="157" t="s">
        <v>57</v>
      </c>
      <c r="H69" s="157" t="s">
        <v>58</v>
      </c>
      <c r="I69" s="157" t="s">
        <v>64</v>
      </c>
      <c r="J69" s="265"/>
      <c r="K69" s="265"/>
      <c r="L69" s="131"/>
    </row>
    <row r="70" spans="1:12" ht="30.6" customHeight="1">
      <c r="A70" s="303"/>
      <c r="B70" s="267" t="s">
        <v>628</v>
      </c>
      <c r="C70" s="267"/>
      <c r="D70" s="52">
        <v>0.8</v>
      </c>
      <c r="E70" s="52">
        <v>0.8</v>
      </c>
      <c r="F70" s="52">
        <v>2.4</v>
      </c>
      <c r="G70" s="52">
        <v>15</v>
      </c>
      <c r="H70" s="157"/>
      <c r="I70" s="159">
        <f t="shared" ref="I70" si="0">D70*E70*G70*F70</f>
        <v>23.040000000000003</v>
      </c>
      <c r="J70" s="268"/>
      <c r="K70" s="269"/>
      <c r="L70" s="131"/>
    </row>
    <row r="71" spans="1:12" ht="28.2" customHeight="1">
      <c r="A71" s="303"/>
      <c r="B71" s="267" t="s">
        <v>629</v>
      </c>
      <c r="C71" s="267"/>
      <c r="D71" s="52">
        <v>1.7</v>
      </c>
      <c r="E71" s="52">
        <v>0.8</v>
      </c>
      <c r="F71" s="52">
        <v>2.5</v>
      </c>
      <c r="G71" s="52">
        <v>14</v>
      </c>
      <c r="H71" s="159"/>
      <c r="I71" s="159">
        <f>D71*E71*G71*F71</f>
        <v>47.600000000000009</v>
      </c>
      <c r="J71" s="270"/>
      <c r="K71" s="271"/>
      <c r="L71" s="131"/>
    </row>
    <row r="72" spans="1:12" ht="17.399999999999999" customHeight="1">
      <c r="A72" s="303"/>
      <c r="B72" s="267" t="s">
        <v>181</v>
      </c>
      <c r="C72" s="267"/>
      <c r="D72" s="52"/>
      <c r="E72" s="52"/>
      <c r="F72" s="52">
        <v>2.5</v>
      </c>
      <c r="G72" s="52">
        <v>1</v>
      </c>
      <c r="H72" s="160"/>
      <c r="I72" s="159">
        <f>(1.05+0.43)*F72*G72</f>
        <v>3.7</v>
      </c>
      <c r="J72" s="270"/>
      <c r="K72" s="271"/>
      <c r="L72" s="131"/>
    </row>
    <row r="73" spans="1:12">
      <c r="A73" s="303"/>
      <c r="B73" s="267" t="s">
        <v>462</v>
      </c>
      <c r="C73" s="267"/>
      <c r="D73" s="52"/>
      <c r="E73" s="52"/>
      <c r="F73" s="52">
        <v>2.8</v>
      </c>
      <c r="G73" s="52">
        <v>1</v>
      </c>
      <c r="H73" s="160"/>
      <c r="I73" s="159">
        <f>(2.73+1.78)*F73*G73</f>
        <v>12.627999999999998</v>
      </c>
      <c r="J73" s="270"/>
      <c r="K73" s="271"/>
      <c r="L73" s="131"/>
    </row>
    <row r="74" spans="1:12" ht="13.8" customHeight="1">
      <c r="A74" s="302" t="s">
        <v>463</v>
      </c>
      <c r="B74" s="242" t="s">
        <v>127</v>
      </c>
      <c r="C74" s="242"/>
      <c r="D74" s="160">
        <v>4.18</v>
      </c>
      <c r="E74" s="160">
        <v>0.25</v>
      </c>
      <c r="F74" s="160">
        <v>2.2000000000000002</v>
      </c>
      <c r="G74" s="160">
        <v>1</v>
      </c>
      <c r="H74" s="160"/>
      <c r="I74" s="160">
        <f>D74*E74*F74*G74</f>
        <v>2.2989999999999999</v>
      </c>
      <c r="J74" s="266"/>
      <c r="K74" s="266"/>
      <c r="L74" s="131"/>
    </row>
    <row r="75" spans="1:12">
      <c r="A75" s="303"/>
      <c r="B75" s="242" t="s">
        <v>128</v>
      </c>
      <c r="C75" s="242"/>
      <c r="D75" s="160">
        <v>6.22</v>
      </c>
      <c r="E75" s="160">
        <v>0.25</v>
      </c>
      <c r="F75" s="160">
        <v>2.2000000000000002</v>
      </c>
      <c r="G75" s="160">
        <v>1</v>
      </c>
      <c r="H75" s="160"/>
      <c r="I75" s="160">
        <f t="shared" ref="I75:I93" si="1">D75*E75*F75*G75</f>
        <v>3.4210000000000003</v>
      </c>
      <c r="J75" s="266"/>
      <c r="K75" s="266"/>
      <c r="L75" s="131"/>
    </row>
    <row r="76" spans="1:12">
      <c r="A76" s="303"/>
      <c r="B76" s="242" t="s">
        <v>129</v>
      </c>
      <c r="C76" s="242"/>
      <c r="D76" s="160">
        <v>2.65</v>
      </c>
      <c r="E76" s="160">
        <v>0.25</v>
      </c>
      <c r="F76" s="160">
        <v>2.2000000000000002</v>
      </c>
      <c r="G76" s="160">
        <v>1</v>
      </c>
      <c r="H76" s="160"/>
      <c r="I76" s="160">
        <f t="shared" si="1"/>
        <v>1.4575</v>
      </c>
      <c r="J76" s="266"/>
      <c r="K76" s="266"/>
      <c r="L76" s="131"/>
    </row>
    <row r="77" spans="1:12">
      <c r="A77" s="303"/>
      <c r="B77" s="242" t="s">
        <v>130</v>
      </c>
      <c r="C77" s="242"/>
      <c r="D77" s="160">
        <v>6.6</v>
      </c>
      <c r="E77" s="160">
        <v>0.25</v>
      </c>
      <c r="F77" s="160">
        <v>2.2000000000000002</v>
      </c>
      <c r="G77" s="160">
        <v>1</v>
      </c>
      <c r="H77" s="160"/>
      <c r="I77" s="160">
        <f t="shared" si="1"/>
        <v>3.63</v>
      </c>
      <c r="J77" s="266"/>
      <c r="K77" s="266"/>
      <c r="L77" s="131"/>
    </row>
    <row r="78" spans="1:12">
      <c r="A78" s="303"/>
      <c r="B78" s="242" t="s">
        <v>131</v>
      </c>
      <c r="C78" s="242"/>
      <c r="D78" s="160">
        <v>5.95</v>
      </c>
      <c r="E78" s="160">
        <v>0.25</v>
      </c>
      <c r="F78" s="160">
        <v>2.2000000000000002</v>
      </c>
      <c r="G78" s="160">
        <v>1</v>
      </c>
      <c r="H78" s="160"/>
      <c r="I78" s="160">
        <f t="shared" si="1"/>
        <v>3.2725000000000004</v>
      </c>
      <c r="J78" s="266"/>
      <c r="K78" s="266"/>
      <c r="L78" s="131"/>
    </row>
    <row r="79" spans="1:12">
      <c r="A79" s="303"/>
      <c r="B79" s="242" t="s">
        <v>132</v>
      </c>
      <c r="C79" s="242"/>
      <c r="D79" s="160">
        <v>6.24</v>
      </c>
      <c r="E79" s="160">
        <v>0.25</v>
      </c>
      <c r="F79" s="160">
        <v>2.2000000000000002</v>
      </c>
      <c r="G79" s="160">
        <v>1</v>
      </c>
      <c r="H79" s="160"/>
      <c r="I79" s="160">
        <f t="shared" si="1"/>
        <v>3.4320000000000004</v>
      </c>
      <c r="J79" s="266"/>
      <c r="K79" s="266"/>
      <c r="L79" s="131"/>
    </row>
    <row r="80" spans="1:12">
      <c r="A80" s="303"/>
      <c r="B80" s="242" t="s">
        <v>133</v>
      </c>
      <c r="C80" s="242"/>
      <c r="D80" s="160">
        <v>3.77</v>
      </c>
      <c r="E80" s="160">
        <v>0.25</v>
      </c>
      <c r="F80" s="160">
        <v>2.2000000000000002</v>
      </c>
      <c r="G80" s="160">
        <v>1</v>
      </c>
      <c r="H80" s="160"/>
      <c r="I80" s="160">
        <f t="shared" si="1"/>
        <v>2.0735000000000001</v>
      </c>
      <c r="J80" s="266"/>
      <c r="K80" s="266"/>
      <c r="L80" s="131"/>
    </row>
    <row r="81" spans="1:12">
      <c r="A81" s="303"/>
      <c r="B81" s="242" t="s">
        <v>134</v>
      </c>
      <c r="C81" s="242"/>
      <c r="D81" s="160">
        <v>6.48</v>
      </c>
      <c r="E81" s="160">
        <v>0.25</v>
      </c>
      <c r="F81" s="160">
        <v>2.2000000000000002</v>
      </c>
      <c r="G81" s="160">
        <v>1</v>
      </c>
      <c r="H81" s="160"/>
      <c r="I81" s="160">
        <f t="shared" si="1"/>
        <v>3.5640000000000005</v>
      </c>
      <c r="J81" s="266"/>
      <c r="K81" s="266"/>
      <c r="L81" s="131"/>
    </row>
    <row r="82" spans="1:12">
      <c r="A82" s="303"/>
      <c r="B82" s="242" t="s">
        <v>135</v>
      </c>
      <c r="C82" s="242"/>
      <c r="D82" s="160">
        <v>5.96</v>
      </c>
      <c r="E82" s="160">
        <v>0.25</v>
      </c>
      <c r="F82" s="160">
        <v>2.2000000000000002</v>
      </c>
      <c r="G82" s="160">
        <v>1</v>
      </c>
      <c r="H82" s="160"/>
      <c r="I82" s="160">
        <f t="shared" si="1"/>
        <v>3.278</v>
      </c>
      <c r="J82" s="266"/>
      <c r="K82" s="266"/>
      <c r="L82" s="131"/>
    </row>
    <row r="83" spans="1:12">
      <c r="A83" s="304"/>
      <c r="B83" s="313" t="s">
        <v>136</v>
      </c>
      <c r="C83" s="287"/>
      <c r="D83" s="160">
        <v>5.29</v>
      </c>
      <c r="E83" s="160">
        <v>0.4</v>
      </c>
      <c r="F83" s="160">
        <v>2.2999999999999998</v>
      </c>
      <c r="G83" s="160">
        <v>1</v>
      </c>
      <c r="H83" s="160"/>
      <c r="I83" s="160">
        <f t="shared" si="1"/>
        <v>4.8667999999999996</v>
      </c>
      <c r="J83" s="266"/>
      <c r="K83" s="266"/>
      <c r="L83" s="131"/>
    </row>
    <row r="84" spans="1:12" ht="13.8" customHeight="1">
      <c r="A84" s="302" t="s">
        <v>470</v>
      </c>
      <c r="B84" s="242" t="s">
        <v>127</v>
      </c>
      <c r="C84" s="242"/>
      <c r="D84" s="160">
        <v>20.2</v>
      </c>
      <c r="E84" s="160">
        <v>0.15</v>
      </c>
      <c r="F84" s="160">
        <v>0.45</v>
      </c>
      <c r="G84" s="160">
        <v>1</v>
      </c>
      <c r="H84" s="160"/>
      <c r="I84" s="160">
        <f t="shared" si="1"/>
        <v>1.3634999999999999</v>
      </c>
      <c r="J84" s="266"/>
      <c r="K84" s="266"/>
      <c r="L84" s="131"/>
    </row>
    <row r="85" spans="1:12">
      <c r="A85" s="303"/>
      <c r="B85" s="242" t="s">
        <v>128</v>
      </c>
      <c r="C85" s="242"/>
      <c r="D85" s="160">
        <v>20.2</v>
      </c>
      <c r="E85" s="160">
        <v>0.15</v>
      </c>
      <c r="F85" s="160">
        <v>0.45</v>
      </c>
      <c r="G85" s="160">
        <v>1</v>
      </c>
      <c r="H85" s="160"/>
      <c r="I85" s="160">
        <f t="shared" si="1"/>
        <v>1.3634999999999999</v>
      </c>
      <c r="J85" s="266"/>
      <c r="K85" s="266"/>
      <c r="L85" s="131"/>
    </row>
    <row r="86" spans="1:12">
      <c r="A86" s="303"/>
      <c r="B86" s="242" t="s">
        <v>129</v>
      </c>
      <c r="C86" s="242"/>
      <c r="D86" s="160">
        <v>20.2</v>
      </c>
      <c r="E86" s="160">
        <v>0.15</v>
      </c>
      <c r="F86" s="160">
        <v>0.45</v>
      </c>
      <c r="G86" s="160">
        <v>1</v>
      </c>
      <c r="H86" s="160"/>
      <c r="I86" s="160">
        <f t="shared" si="1"/>
        <v>1.3634999999999999</v>
      </c>
      <c r="J86" s="266"/>
      <c r="K86" s="266"/>
      <c r="L86" s="131"/>
    </row>
    <row r="87" spans="1:12">
      <c r="A87" s="303"/>
      <c r="B87" s="242" t="s">
        <v>130</v>
      </c>
      <c r="C87" s="242"/>
      <c r="D87" s="160">
        <v>20.2</v>
      </c>
      <c r="E87" s="160">
        <v>0.15</v>
      </c>
      <c r="F87" s="160">
        <v>0.45</v>
      </c>
      <c r="G87" s="160">
        <v>1</v>
      </c>
      <c r="H87" s="160"/>
      <c r="I87" s="160">
        <f t="shared" si="1"/>
        <v>1.3634999999999999</v>
      </c>
      <c r="J87" s="266"/>
      <c r="K87" s="266"/>
      <c r="L87" s="131"/>
    </row>
    <row r="88" spans="1:12">
      <c r="A88" s="303"/>
      <c r="B88" s="242" t="s">
        <v>131</v>
      </c>
      <c r="C88" s="242"/>
      <c r="D88" s="160">
        <v>1.54</v>
      </c>
      <c r="E88" s="160">
        <v>0.15</v>
      </c>
      <c r="F88" s="160">
        <v>0.35</v>
      </c>
      <c r="G88" s="160">
        <v>1</v>
      </c>
      <c r="H88" s="160"/>
      <c r="I88" s="160">
        <f t="shared" si="1"/>
        <v>8.0849999999999991E-2</v>
      </c>
      <c r="J88" s="266"/>
      <c r="K88" s="266"/>
      <c r="L88" s="131"/>
    </row>
    <row r="89" spans="1:12">
      <c r="A89" s="303"/>
      <c r="B89" s="242" t="s">
        <v>132</v>
      </c>
      <c r="C89" s="242"/>
      <c r="D89" s="160">
        <v>1.19</v>
      </c>
      <c r="E89" s="160">
        <v>0.15</v>
      </c>
      <c r="F89" s="160">
        <v>0.35</v>
      </c>
      <c r="G89" s="160">
        <v>1</v>
      </c>
      <c r="H89" s="160"/>
      <c r="I89" s="160">
        <f t="shared" si="1"/>
        <v>6.2474999999999996E-2</v>
      </c>
      <c r="J89" s="266"/>
      <c r="K89" s="266"/>
      <c r="L89" s="131"/>
    </row>
    <row r="90" spans="1:12">
      <c r="A90" s="303"/>
      <c r="B90" s="242" t="s">
        <v>133</v>
      </c>
      <c r="C90" s="242"/>
      <c r="D90" s="160">
        <v>1.54</v>
      </c>
      <c r="E90" s="160">
        <v>0.15</v>
      </c>
      <c r="F90" s="160">
        <v>0.35</v>
      </c>
      <c r="G90" s="160">
        <v>1</v>
      </c>
      <c r="H90" s="160"/>
      <c r="I90" s="160">
        <f t="shared" si="1"/>
        <v>8.0849999999999991E-2</v>
      </c>
      <c r="J90" s="266"/>
      <c r="K90" s="266"/>
      <c r="L90" s="131"/>
    </row>
    <row r="91" spans="1:12">
      <c r="A91" s="303"/>
      <c r="B91" s="242" t="s">
        <v>134</v>
      </c>
      <c r="C91" s="242"/>
      <c r="D91" s="160">
        <v>3.96</v>
      </c>
      <c r="E91" s="160">
        <v>0.15</v>
      </c>
      <c r="F91" s="160">
        <v>0.35</v>
      </c>
      <c r="G91" s="160">
        <v>1</v>
      </c>
      <c r="H91" s="160"/>
      <c r="I91" s="160">
        <f t="shared" si="1"/>
        <v>0.20789999999999997</v>
      </c>
      <c r="J91" s="266"/>
      <c r="K91" s="266"/>
      <c r="L91" s="131"/>
    </row>
    <row r="92" spans="1:12">
      <c r="A92" s="303"/>
      <c r="B92" s="242" t="s">
        <v>135</v>
      </c>
      <c r="C92" s="242"/>
      <c r="D92" s="160">
        <v>1.19</v>
      </c>
      <c r="E92" s="160">
        <v>0.15</v>
      </c>
      <c r="F92" s="160">
        <v>0.35</v>
      </c>
      <c r="G92" s="160">
        <v>1</v>
      </c>
      <c r="H92" s="160"/>
      <c r="I92" s="160">
        <f t="shared" si="1"/>
        <v>6.2474999999999996E-2</v>
      </c>
      <c r="J92" s="266"/>
      <c r="K92" s="266"/>
      <c r="L92" s="131"/>
    </row>
    <row r="93" spans="1:12">
      <c r="A93" s="303"/>
      <c r="B93" s="242" t="s">
        <v>136</v>
      </c>
      <c r="C93" s="242"/>
      <c r="D93" s="160">
        <v>14.45</v>
      </c>
      <c r="E93" s="160">
        <v>0.15</v>
      </c>
      <c r="F93" s="160">
        <v>0.45</v>
      </c>
      <c r="G93" s="160">
        <v>1</v>
      </c>
      <c r="H93" s="160"/>
      <c r="I93" s="160">
        <f t="shared" si="1"/>
        <v>0.97537499999999999</v>
      </c>
      <c r="J93" s="266"/>
      <c r="K93" s="266"/>
      <c r="L93" s="131"/>
    </row>
    <row r="94" spans="1:12">
      <c r="A94" s="303"/>
      <c r="B94" s="242" t="s">
        <v>137</v>
      </c>
      <c r="C94" s="242"/>
      <c r="D94" s="160">
        <f>4.91+4.67+4.87</f>
        <v>14.45</v>
      </c>
      <c r="E94" s="160">
        <v>0.15</v>
      </c>
      <c r="F94" s="160">
        <v>0.45</v>
      </c>
      <c r="G94" s="160">
        <v>1</v>
      </c>
      <c r="H94" s="160"/>
      <c r="I94" s="160">
        <f>D94*E94*F94*G94</f>
        <v>0.97537499999999999</v>
      </c>
      <c r="J94" s="266"/>
      <c r="K94" s="266"/>
      <c r="L94" s="131"/>
    </row>
    <row r="95" spans="1:12">
      <c r="A95" s="303"/>
      <c r="B95" s="242" t="s">
        <v>138</v>
      </c>
      <c r="C95" s="242"/>
      <c r="D95" s="160">
        <f>7.3+3.475+3.675</f>
        <v>14.45</v>
      </c>
      <c r="E95" s="160">
        <v>0.15</v>
      </c>
      <c r="F95" s="160">
        <v>0.45</v>
      </c>
      <c r="G95" s="160">
        <v>1</v>
      </c>
      <c r="H95" s="160"/>
      <c r="I95" s="160">
        <f t="shared" ref="I95:I130" si="2">D95*E95*F95*G95</f>
        <v>0.97537499999999999</v>
      </c>
      <c r="J95" s="89"/>
      <c r="K95" s="89"/>
      <c r="L95" s="131"/>
    </row>
    <row r="96" spans="1:12">
      <c r="A96" s="303"/>
      <c r="B96" s="242" t="s">
        <v>139</v>
      </c>
      <c r="C96" s="242"/>
      <c r="D96" s="160">
        <v>3.27</v>
      </c>
      <c r="E96" s="160">
        <v>0.15</v>
      </c>
      <c r="F96" s="160">
        <v>0.35</v>
      </c>
      <c r="G96" s="160">
        <v>1</v>
      </c>
      <c r="H96" s="160"/>
      <c r="I96" s="160">
        <f t="shared" si="2"/>
        <v>0.17167499999999999</v>
      </c>
      <c r="J96" s="89"/>
      <c r="K96" s="89"/>
      <c r="L96" s="131"/>
    </row>
    <row r="97" spans="1:12">
      <c r="A97" s="303"/>
      <c r="B97" s="242" t="s">
        <v>140</v>
      </c>
      <c r="C97" s="242"/>
      <c r="D97" s="160">
        <v>14.45</v>
      </c>
      <c r="E97" s="160">
        <v>0.15</v>
      </c>
      <c r="F97" s="160">
        <v>0.45</v>
      </c>
      <c r="G97" s="160">
        <v>1</v>
      </c>
      <c r="H97" s="160"/>
      <c r="I97" s="160">
        <f t="shared" si="2"/>
        <v>0.97537499999999999</v>
      </c>
      <c r="J97" s="89"/>
      <c r="K97" s="89"/>
      <c r="L97" s="131"/>
    </row>
    <row r="98" spans="1:12">
      <c r="A98" s="303"/>
      <c r="B98" s="242" t="s">
        <v>141</v>
      </c>
      <c r="C98" s="242"/>
      <c r="D98" s="160">
        <v>3.27</v>
      </c>
      <c r="E98" s="160">
        <v>0.15</v>
      </c>
      <c r="F98" s="160">
        <v>0.35</v>
      </c>
      <c r="G98" s="160">
        <v>1</v>
      </c>
      <c r="H98" s="160"/>
      <c r="I98" s="160">
        <f t="shared" si="2"/>
        <v>0.17167499999999999</v>
      </c>
      <c r="J98" s="89"/>
      <c r="K98" s="89"/>
      <c r="L98" s="131"/>
    </row>
    <row r="99" spans="1:12">
      <c r="A99" s="303"/>
      <c r="B99" s="242" t="s">
        <v>142</v>
      </c>
      <c r="C99" s="242"/>
      <c r="D99" s="160">
        <v>1.38</v>
      </c>
      <c r="E99" s="160">
        <v>0.15</v>
      </c>
      <c r="F99" s="160">
        <v>0.35</v>
      </c>
      <c r="G99" s="160">
        <v>1</v>
      </c>
      <c r="H99" s="160"/>
      <c r="I99" s="160">
        <f t="shared" si="2"/>
        <v>7.2449999999999987E-2</v>
      </c>
      <c r="J99" s="89"/>
      <c r="K99" s="89"/>
      <c r="L99" s="131"/>
    </row>
    <row r="100" spans="1:12">
      <c r="A100" s="303"/>
      <c r="B100" s="242" t="s">
        <v>143</v>
      </c>
      <c r="C100" s="242"/>
      <c r="D100" s="160">
        <v>1.39</v>
      </c>
      <c r="E100" s="160">
        <v>0.15</v>
      </c>
      <c r="F100" s="160">
        <v>0.35</v>
      </c>
      <c r="G100" s="160">
        <v>1</v>
      </c>
      <c r="H100" s="160"/>
      <c r="I100" s="160">
        <f t="shared" si="2"/>
        <v>7.2974999999999998E-2</v>
      </c>
      <c r="J100" s="89"/>
      <c r="K100" s="89"/>
      <c r="L100" s="131"/>
    </row>
    <row r="101" spans="1:12">
      <c r="A101" s="303"/>
      <c r="B101" s="242" t="s">
        <v>144</v>
      </c>
      <c r="C101" s="242"/>
      <c r="D101" s="160">
        <v>14.45</v>
      </c>
      <c r="E101" s="160">
        <v>0.15</v>
      </c>
      <c r="F101" s="160">
        <v>0.45</v>
      </c>
      <c r="G101" s="160">
        <v>1</v>
      </c>
      <c r="H101" s="160"/>
      <c r="I101" s="160">
        <f t="shared" si="2"/>
        <v>0.97537499999999999</v>
      </c>
      <c r="J101" s="89"/>
      <c r="K101" s="89"/>
      <c r="L101" s="131"/>
    </row>
    <row r="102" spans="1:12">
      <c r="A102" s="303"/>
      <c r="B102" s="242" t="s">
        <v>145</v>
      </c>
      <c r="C102" s="242"/>
      <c r="D102" s="160">
        <v>1.38</v>
      </c>
      <c r="E102" s="160">
        <v>0.15</v>
      </c>
      <c r="F102" s="160">
        <v>0.35</v>
      </c>
      <c r="G102" s="160">
        <v>1</v>
      </c>
      <c r="H102" s="160"/>
      <c r="I102" s="160">
        <f t="shared" si="2"/>
        <v>7.2449999999999987E-2</v>
      </c>
      <c r="J102" s="89"/>
      <c r="K102" s="89"/>
      <c r="L102" s="131"/>
    </row>
    <row r="103" spans="1:12">
      <c r="A103" s="303"/>
      <c r="B103" s="242" t="s">
        <v>146</v>
      </c>
      <c r="C103" s="242"/>
      <c r="D103" s="160">
        <v>1.39</v>
      </c>
      <c r="E103" s="160">
        <v>0.15</v>
      </c>
      <c r="F103" s="160">
        <v>0.35</v>
      </c>
      <c r="G103" s="160">
        <v>1</v>
      </c>
      <c r="H103" s="160"/>
      <c r="I103" s="160">
        <f t="shared" si="2"/>
        <v>7.2974999999999998E-2</v>
      </c>
      <c r="J103" s="89"/>
      <c r="K103" s="89"/>
      <c r="L103" s="131"/>
    </row>
    <row r="104" spans="1:12">
      <c r="A104" s="303"/>
      <c r="B104" s="242" t="s">
        <v>465</v>
      </c>
      <c r="C104" s="242"/>
      <c r="D104" s="160">
        <v>2.79</v>
      </c>
      <c r="E104" s="160">
        <v>0.15</v>
      </c>
      <c r="F104" s="160">
        <v>0.35</v>
      </c>
      <c r="G104" s="160">
        <v>1</v>
      </c>
      <c r="H104" s="160"/>
      <c r="I104" s="160">
        <f t="shared" si="2"/>
        <v>0.14647499999999999</v>
      </c>
      <c r="J104" s="89"/>
      <c r="K104" s="89"/>
      <c r="L104" s="131"/>
    </row>
    <row r="105" spans="1:12">
      <c r="A105" s="303"/>
      <c r="B105" s="242" t="s">
        <v>466</v>
      </c>
      <c r="C105" s="242"/>
      <c r="D105" s="160">
        <v>2.79</v>
      </c>
      <c r="E105" s="160">
        <v>0.15</v>
      </c>
      <c r="F105" s="160">
        <v>0.35</v>
      </c>
      <c r="G105" s="160">
        <v>1</v>
      </c>
      <c r="H105" s="160"/>
      <c r="I105" s="160">
        <f t="shared" si="2"/>
        <v>0.14647499999999999</v>
      </c>
      <c r="J105" s="89"/>
      <c r="K105" s="89"/>
      <c r="L105" s="131"/>
    </row>
    <row r="106" spans="1:12">
      <c r="A106" s="304"/>
      <c r="B106" s="313" t="s">
        <v>467</v>
      </c>
      <c r="C106" s="287"/>
      <c r="D106" s="160">
        <v>14.45</v>
      </c>
      <c r="E106" s="160">
        <v>0.15</v>
      </c>
      <c r="F106" s="160">
        <v>0.45</v>
      </c>
      <c r="G106" s="160">
        <v>1</v>
      </c>
      <c r="H106" s="160"/>
      <c r="I106" s="160">
        <f t="shared" si="2"/>
        <v>0.97537499999999999</v>
      </c>
      <c r="J106" s="89"/>
      <c r="K106" s="89"/>
      <c r="L106" s="131"/>
    </row>
    <row r="107" spans="1:12">
      <c r="A107" s="417" t="s">
        <v>471</v>
      </c>
      <c r="B107" s="242" t="s">
        <v>472</v>
      </c>
      <c r="C107" s="242"/>
      <c r="D107" s="160">
        <v>5</v>
      </c>
      <c r="E107" s="160">
        <v>4.6500000000000004</v>
      </c>
      <c r="F107" s="160">
        <v>0.17</v>
      </c>
      <c r="G107" s="160">
        <v>1</v>
      </c>
      <c r="H107" s="160"/>
      <c r="I107" s="160">
        <f t="shared" si="2"/>
        <v>3.9525000000000001</v>
      </c>
      <c r="J107" s="89"/>
      <c r="K107" s="89"/>
      <c r="L107" s="131"/>
    </row>
    <row r="108" spans="1:12">
      <c r="A108" s="418"/>
      <c r="B108" s="242" t="s">
        <v>473</v>
      </c>
      <c r="C108" s="242"/>
      <c r="D108" s="160">
        <v>2.5</v>
      </c>
      <c r="E108" s="160">
        <v>4.6500000000000004</v>
      </c>
      <c r="F108" s="160">
        <v>0.17</v>
      </c>
      <c r="G108" s="160">
        <v>1</v>
      </c>
      <c r="H108" s="160"/>
      <c r="I108" s="160">
        <f t="shared" si="2"/>
        <v>1.9762500000000001</v>
      </c>
      <c r="J108" s="89"/>
      <c r="K108" s="89"/>
      <c r="L108" s="131"/>
    </row>
    <row r="109" spans="1:12">
      <c r="A109" s="418"/>
      <c r="B109" s="242" t="s">
        <v>474</v>
      </c>
      <c r="C109" s="242"/>
      <c r="D109" s="160">
        <v>3.4</v>
      </c>
      <c r="E109" s="160">
        <v>4.6500000000000004</v>
      </c>
      <c r="F109" s="160">
        <v>0.17</v>
      </c>
      <c r="G109" s="160">
        <v>1</v>
      </c>
      <c r="H109" s="160"/>
      <c r="I109" s="160">
        <f t="shared" si="2"/>
        <v>2.6877000000000004</v>
      </c>
      <c r="J109" s="89"/>
      <c r="K109" s="89"/>
      <c r="L109" s="131"/>
    </row>
    <row r="110" spans="1:12">
      <c r="A110" s="418"/>
      <c r="B110" s="242" t="s">
        <v>475</v>
      </c>
      <c r="C110" s="242"/>
      <c r="D110" s="160">
        <v>3.4</v>
      </c>
      <c r="E110" s="160">
        <v>4.6500000000000004</v>
      </c>
      <c r="F110" s="160">
        <v>0.17</v>
      </c>
      <c r="G110" s="160">
        <v>1</v>
      </c>
      <c r="H110" s="160"/>
      <c r="I110" s="160">
        <f t="shared" si="2"/>
        <v>2.6877000000000004</v>
      </c>
      <c r="J110" s="89"/>
      <c r="K110" s="89"/>
      <c r="L110" s="131"/>
    </row>
    <row r="111" spans="1:12">
      <c r="A111" s="418"/>
      <c r="B111" s="242" t="s">
        <v>476</v>
      </c>
      <c r="C111" s="242"/>
      <c r="D111" s="160">
        <v>5</v>
      </c>
      <c r="E111" s="160">
        <v>4.6500000000000004</v>
      </c>
      <c r="F111" s="160">
        <v>0.17</v>
      </c>
      <c r="G111" s="160">
        <v>1</v>
      </c>
      <c r="H111" s="160"/>
      <c r="I111" s="160">
        <f t="shared" si="2"/>
        <v>3.9525000000000001</v>
      </c>
      <c r="J111" s="89"/>
      <c r="K111" s="89"/>
      <c r="L111" s="131"/>
    </row>
    <row r="112" spans="1:12">
      <c r="A112" s="418"/>
      <c r="B112" s="242" t="s">
        <v>477</v>
      </c>
      <c r="C112" s="242"/>
      <c r="D112" s="160">
        <v>5</v>
      </c>
      <c r="E112" s="160">
        <v>4.5199999999999996</v>
      </c>
      <c r="F112" s="160">
        <v>0.17</v>
      </c>
      <c r="G112" s="160">
        <v>1</v>
      </c>
      <c r="H112" s="160"/>
      <c r="I112" s="160">
        <f t="shared" si="2"/>
        <v>3.8420000000000001</v>
      </c>
      <c r="J112" s="89"/>
      <c r="K112" s="89"/>
      <c r="L112" s="131"/>
    </row>
    <row r="113" spans="1:12">
      <c r="A113" s="418"/>
      <c r="B113" s="242" t="s">
        <v>478</v>
      </c>
      <c r="C113" s="242"/>
      <c r="D113" s="160">
        <v>2.5</v>
      </c>
      <c r="E113" s="160">
        <v>4.5199999999999996</v>
      </c>
      <c r="F113" s="160">
        <v>0.17</v>
      </c>
      <c r="G113" s="160">
        <v>1</v>
      </c>
      <c r="H113" s="160"/>
      <c r="I113" s="160">
        <f t="shared" si="2"/>
        <v>1.921</v>
      </c>
      <c r="J113" s="89"/>
      <c r="K113" s="89"/>
      <c r="L113" s="131"/>
    </row>
    <row r="114" spans="1:12">
      <c r="A114" s="418"/>
      <c r="B114" s="242" t="s">
        <v>479</v>
      </c>
      <c r="C114" s="242"/>
      <c r="D114" s="160">
        <v>3.4</v>
      </c>
      <c r="E114" s="160">
        <v>4.5199999999999996</v>
      </c>
      <c r="F114" s="160">
        <v>0.17</v>
      </c>
      <c r="G114" s="160">
        <v>1</v>
      </c>
      <c r="H114" s="160"/>
      <c r="I114" s="160">
        <f t="shared" si="2"/>
        <v>2.6125599999999998</v>
      </c>
      <c r="J114" s="89"/>
      <c r="K114" s="89"/>
      <c r="L114" s="131"/>
    </row>
    <row r="115" spans="1:12">
      <c r="A115" s="418"/>
      <c r="B115" s="242" t="s">
        <v>480</v>
      </c>
      <c r="C115" s="242"/>
      <c r="D115" s="160">
        <v>3.4</v>
      </c>
      <c r="E115" s="160">
        <v>4.5199999999999996</v>
      </c>
      <c r="F115" s="160">
        <v>0.17</v>
      </c>
      <c r="G115" s="160">
        <v>1</v>
      </c>
      <c r="H115" s="160"/>
      <c r="I115" s="160">
        <f t="shared" si="2"/>
        <v>2.6125599999999998</v>
      </c>
      <c r="J115" s="89"/>
      <c r="K115" s="89"/>
      <c r="L115" s="131"/>
    </row>
    <row r="116" spans="1:12">
      <c r="A116" s="418"/>
      <c r="B116" s="242" t="s">
        <v>481</v>
      </c>
      <c r="C116" s="242"/>
      <c r="D116" s="160">
        <v>5</v>
      </c>
      <c r="E116" s="160">
        <v>4.5199999999999996</v>
      </c>
      <c r="F116" s="160">
        <v>0.17</v>
      </c>
      <c r="G116" s="160">
        <v>1</v>
      </c>
      <c r="H116" s="160"/>
      <c r="I116" s="160">
        <f t="shared" si="2"/>
        <v>3.8420000000000001</v>
      </c>
      <c r="J116" s="89"/>
      <c r="K116" s="89"/>
      <c r="L116" s="131"/>
    </row>
    <row r="117" spans="1:12">
      <c r="A117" s="418"/>
      <c r="B117" s="242" t="s">
        <v>482</v>
      </c>
      <c r="C117" s="242"/>
      <c r="D117" s="160">
        <v>5</v>
      </c>
      <c r="E117" s="160">
        <v>4.6900000000000004</v>
      </c>
      <c r="F117" s="160">
        <v>0.17</v>
      </c>
      <c r="G117" s="160">
        <v>1</v>
      </c>
      <c r="H117" s="160"/>
      <c r="I117" s="160">
        <f t="shared" si="2"/>
        <v>3.9865000000000008</v>
      </c>
      <c r="J117" s="89"/>
      <c r="K117" s="89"/>
      <c r="L117" s="131"/>
    </row>
    <row r="118" spans="1:12">
      <c r="A118" s="418"/>
      <c r="B118" s="242" t="s">
        <v>483</v>
      </c>
      <c r="C118" s="242"/>
      <c r="D118" s="160">
        <v>2.5</v>
      </c>
      <c r="E118" s="160">
        <v>4.6900000000000004</v>
      </c>
      <c r="F118" s="160">
        <v>0.17</v>
      </c>
      <c r="G118" s="160">
        <v>1</v>
      </c>
      <c r="H118" s="160"/>
      <c r="I118" s="160">
        <f t="shared" si="2"/>
        <v>1.9932500000000004</v>
      </c>
      <c r="J118" s="89"/>
      <c r="K118" s="89"/>
      <c r="L118" s="131"/>
    </row>
    <row r="119" spans="1:12">
      <c r="A119" s="418"/>
      <c r="B119" s="242" t="s">
        <v>484</v>
      </c>
      <c r="C119" s="242"/>
      <c r="D119" s="160">
        <v>3.4</v>
      </c>
      <c r="E119" s="160">
        <v>4.6900000000000004</v>
      </c>
      <c r="F119" s="160">
        <v>0.17</v>
      </c>
      <c r="G119" s="160">
        <v>1</v>
      </c>
      <c r="H119" s="160"/>
      <c r="I119" s="160">
        <f t="shared" si="2"/>
        <v>2.7108200000000005</v>
      </c>
      <c r="J119" s="89"/>
      <c r="K119" s="89"/>
      <c r="L119" s="131"/>
    </row>
    <row r="120" spans="1:12">
      <c r="A120" s="418"/>
      <c r="B120" s="242" t="s">
        <v>485</v>
      </c>
      <c r="C120" s="242"/>
      <c r="D120" s="160">
        <v>3.4</v>
      </c>
      <c r="E120" s="160">
        <v>4.6900000000000004</v>
      </c>
      <c r="F120" s="160">
        <v>0.17</v>
      </c>
      <c r="G120" s="160">
        <v>1</v>
      </c>
      <c r="H120" s="160"/>
      <c r="I120" s="160">
        <f t="shared" si="2"/>
        <v>2.7108200000000005</v>
      </c>
      <c r="J120" s="89"/>
      <c r="K120" s="89"/>
      <c r="L120" s="131"/>
    </row>
    <row r="121" spans="1:12">
      <c r="A121" s="418"/>
      <c r="B121" s="242" t="s">
        <v>486</v>
      </c>
      <c r="C121" s="242"/>
      <c r="D121" s="160">
        <v>5</v>
      </c>
      <c r="E121" s="160">
        <v>4.6900000000000004</v>
      </c>
      <c r="F121" s="160">
        <v>0.17</v>
      </c>
      <c r="G121" s="160">
        <v>1</v>
      </c>
      <c r="H121" s="160"/>
      <c r="I121" s="160">
        <f t="shared" si="2"/>
        <v>3.9865000000000008</v>
      </c>
      <c r="J121" s="89"/>
      <c r="K121" s="89"/>
      <c r="L121" s="131"/>
    </row>
    <row r="122" spans="1:12">
      <c r="A122" s="418"/>
      <c r="B122" s="242" t="s">
        <v>487</v>
      </c>
      <c r="C122" s="242"/>
      <c r="D122" s="160">
        <v>3.66</v>
      </c>
      <c r="E122" s="160">
        <v>2.97</v>
      </c>
      <c r="F122" s="160">
        <v>0.17</v>
      </c>
      <c r="G122" s="160">
        <v>1</v>
      </c>
      <c r="H122" s="160"/>
      <c r="I122" s="160">
        <f t="shared" si="2"/>
        <v>1.8479340000000002</v>
      </c>
      <c r="J122" s="89"/>
      <c r="K122" s="89"/>
      <c r="L122" s="131"/>
    </row>
    <row r="123" spans="1:12">
      <c r="A123" s="418"/>
      <c r="B123" s="242" t="s">
        <v>488</v>
      </c>
      <c r="C123" s="242"/>
      <c r="D123" s="160">
        <v>1.24</v>
      </c>
      <c r="E123" s="160">
        <v>1.0900000000000001</v>
      </c>
      <c r="F123" s="160">
        <v>0.17</v>
      </c>
      <c r="G123" s="160">
        <v>1</v>
      </c>
      <c r="H123" s="160"/>
      <c r="I123" s="160">
        <f t="shared" si="2"/>
        <v>0.22977200000000003</v>
      </c>
      <c r="J123" s="89"/>
      <c r="K123" s="89"/>
      <c r="L123" s="131"/>
    </row>
    <row r="124" spans="1:12">
      <c r="A124" s="418"/>
      <c r="B124" s="286" t="s">
        <v>489</v>
      </c>
      <c r="C124" s="287"/>
      <c r="D124" s="160">
        <v>2.7</v>
      </c>
      <c r="E124" s="160">
        <v>1.39</v>
      </c>
      <c r="F124" s="160">
        <v>0.17</v>
      </c>
      <c r="G124" s="160">
        <v>1</v>
      </c>
      <c r="H124" s="160"/>
      <c r="I124" s="160">
        <f t="shared" si="2"/>
        <v>0.63801000000000008</v>
      </c>
      <c r="J124" s="89"/>
      <c r="K124" s="89"/>
      <c r="L124" s="131"/>
    </row>
    <row r="125" spans="1:12">
      <c r="A125" s="418"/>
      <c r="B125" s="286" t="s">
        <v>490</v>
      </c>
      <c r="C125" s="287"/>
      <c r="D125" s="160">
        <v>2.7</v>
      </c>
      <c r="E125" s="160">
        <v>1.39</v>
      </c>
      <c r="F125" s="160">
        <v>0.17</v>
      </c>
      <c r="G125" s="160">
        <v>1</v>
      </c>
      <c r="H125" s="160"/>
      <c r="I125" s="160">
        <f t="shared" si="2"/>
        <v>0.63801000000000008</v>
      </c>
      <c r="J125" s="89"/>
      <c r="K125" s="89"/>
      <c r="L125" s="131"/>
    </row>
    <row r="126" spans="1:12">
      <c r="A126" s="418"/>
      <c r="B126" s="286" t="s">
        <v>491</v>
      </c>
      <c r="C126" s="287"/>
      <c r="D126" s="160">
        <v>0.89</v>
      </c>
      <c r="E126" s="160">
        <v>2.4900000000000002</v>
      </c>
      <c r="F126" s="160">
        <v>0.17</v>
      </c>
      <c r="G126" s="160">
        <v>1</v>
      </c>
      <c r="H126" s="160"/>
      <c r="I126" s="160">
        <f t="shared" si="2"/>
        <v>0.3767370000000001</v>
      </c>
      <c r="J126" s="89"/>
      <c r="K126" s="89"/>
      <c r="L126" s="131"/>
    </row>
    <row r="127" spans="1:12">
      <c r="A127" s="418"/>
      <c r="B127" s="286" t="s">
        <v>492</v>
      </c>
      <c r="C127" s="287"/>
      <c r="D127" s="160">
        <v>2.7</v>
      </c>
      <c r="E127" s="160">
        <v>1.38</v>
      </c>
      <c r="F127" s="160">
        <v>0.17</v>
      </c>
      <c r="G127" s="160">
        <v>1</v>
      </c>
      <c r="H127" s="160"/>
      <c r="I127" s="160">
        <f t="shared" si="2"/>
        <v>0.63342000000000009</v>
      </c>
      <c r="J127" s="89"/>
      <c r="K127" s="89"/>
      <c r="L127" s="131"/>
    </row>
    <row r="128" spans="1:12">
      <c r="A128" s="419"/>
      <c r="B128" s="242" t="s">
        <v>493</v>
      </c>
      <c r="C128" s="242"/>
      <c r="D128" s="160">
        <v>2.7</v>
      </c>
      <c r="E128" s="160">
        <v>1.38</v>
      </c>
      <c r="F128" s="160">
        <v>0.17</v>
      </c>
      <c r="G128" s="160">
        <v>1</v>
      </c>
      <c r="H128" s="160"/>
      <c r="I128" s="160">
        <f t="shared" si="2"/>
        <v>0.63342000000000009</v>
      </c>
      <c r="J128" s="89"/>
      <c r="K128" s="89"/>
      <c r="L128" s="131"/>
    </row>
    <row r="129" spans="1:12">
      <c r="A129" s="302" t="s">
        <v>520</v>
      </c>
      <c r="B129" s="313" t="s">
        <v>520</v>
      </c>
      <c r="C129" s="287"/>
      <c r="D129" s="160">
        <v>2.84</v>
      </c>
      <c r="E129" s="160">
        <v>1.96</v>
      </c>
      <c r="F129" s="160">
        <v>1.24</v>
      </c>
      <c r="G129" s="160">
        <v>1</v>
      </c>
      <c r="H129" s="160"/>
      <c r="I129" s="160">
        <f t="shared" si="2"/>
        <v>6.902336</v>
      </c>
      <c r="J129" s="89"/>
      <c r="K129" s="89"/>
      <c r="L129" s="131"/>
    </row>
    <row r="130" spans="1:12">
      <c r="A130" s="304"/>
      <c r="B130" s="313" t="s">
        <v>524</v>
      </c>
      <c r="C130" s="287"/>
      <c r="D130" s="160">
        <v>2.83</v>
      </c>
      <c r="E130" s="160">
        <v>0.15</v>
      </c>
      <c r="F130" s="160">
        <v>1.6</v>
      </c>
      <c r="G130" s="160">
        <v>1</v>
      </c>
      <c r="H130" s="160"/>
      <c r="I130" s="160">
        <f t="shared" si="2"/>
        <v>0.67920000000000003</v>
      </c>
      <c r="J130" s="89"/>
      <c r="K130" s="89"/>
      <c r="L130" s="131"/>
    </row>
    <row r="131" spans="1:12">
      <c r="A131" s="162"/>
      <c r="B131" s="163"/>
      <c r="C131" s="163"/>
      <c r="D131" s="157"/>
      <c r="E131" s="157"/>
      <c r="F131" s="157"/>
      <c r="G131" s="157"/>
      <c r="H131" s="157"/>
      <c r="I131" s="157"/>
      <c r="J131" s="157" t="s">
        <v>52</v>
      </c>
      <c r="K131" s="164">
        <f>SUM(I70:I130)</f>
        <v>189.04374900000016</v>
      </c>
      <c r="L131" s="131"/>
    </row>
    <row r="132" spans="1:12">
      <c r="A132" s="74"/>
      <c r="B132" s="246" t="s">
        <v>437</v>
      </c>
      <c r="C132" s="247"/>
      <c r="D132" s="247"/>
      <c r="E132" s="247"/>
      <c r="F132" s="247"/>
      <c r="G132" s="247"/>
      <c r="H132" s="247"/>
      <c r="I132" s="247"/>
      <c r="J132" s="247"/>
      <c r="K132" s="247"/>
      <c r="L132" s="131"/>
    </row>
    <row r="133" spans="1:12">
      <c r="A133" s="74"/>
      <c r="B133" s="115"/>
      <c r="C133" s="115"/>
      <c r="D133" s="115"/>
      <c r="E133" s="115"/>
      <c r="F133" s="115"/>
      <c r="G133" s="115"/>
      <c r="H133" s="115"/>
      <c r="I133" s="115"/>
      <c r="J133" s="115"/>
      <c r="K133" s="115"/>
      <c r="L133" s="131"/>
    </row>
    <row r="134" spans="1:12">
      <c r="A134" s="67" t="s">
        <v>191</v>
      </c>
      <c r="B134" s="248" t="s">
        <v>536</v>
      </c>
      <c r="C134" s="248"/>
      <c r="D134" s="248"/>
      <c r="E134" s="248"/>
      <c r="F134" s="248"/>
      <c r="G134" s="248"/>
      <c r="H134" s="248"/>
      <c r="I134" s="248"/>
      <c r="J134" s="248"/>
      <c r="K134" s="248"/>
      <c r="L134" s="249"/>
    </row>
    <row r="135" spans="1:12">
      <c r="A135" s="73"/>
      <c r="B135" s="15"/>
      <c r="C135" s="130"/>
      <c r="D135" s="130"/>
      <c r="E135" s="130"/>
      <c r="F135" s="130"/>
      <c r="G135" s="130"/>
      <c r="H135" s="130"/>
      <c r="I135" s="130"/>
      <c r="J135" s="130"/>
      <c r="K135" s="130"/>
      <c r="L135" s="131"/>
    </row>
    <row r="136" spans="1:12">
      <c r="A136" s="74"/>
      <c r="B136" s="333"/>
      <c r="C136" s="334"/>
      <c r="D136" s="157" t="s">
        <v>54</v>
      </c>
      <c r="E136" s="157" t="s">
        <v>55</v>
      </c>
      <c r="F136" s="157" t="s">
        <v>56</v>
      </c>
      <c r="G136" s="157" t="s">
        <v>57</v>
      </c>
      <c r="H136" s="157" t="s">
        <v>58</v>
      </c>
      <c r="I136" s="157" t="s">
        <v>59</v>
      </c>
      <c r="J136" s="157"/>
      <c r="K136" s="163"/>
      <c r="L136" s="131"/>
    </row>
    <row r="137" spans="1:12" ht="13.8" customHeight="1">
      <c r="A137" s="420" t="s">
        <v>464</v>
      </c>
      <c r="B137" s="267" t="s">
        <v>628</v>
      </c>
      <c r="C137" s="267"/>
      <c r="D137" s="52">
        <v>0.8</v>
      </c>
      <c r="E137" s="52">
        <v>0.8</v>
      </c>
      <c r="F137" s="52"/>
      <c r="G137" s="52">
        <v>15</v>
      </c>
      <c r="H137" s="157"/>
      <c r="I137" s="159">
        <f>D137*E137*G137</f>
        <v>9.6000000000000014</v>
      </c>
      <c r="J137" s="268"/>
      <c r="K137" s="269"/>
      <c r="L137" s="131"/>
    </row>
    <row r="138" spans="1:12" ht="13.8" customHeight="1">
      <c r="A138" s="420"/>
      <c r="B138" s="267" t="s">
        <v>629</v>
      </c>
      <c r="C138" s="267"/>
      <c r="D138" s="52">
        <v>1.7</v>
      </c>
      <c r="E138" s="52">
        <v>0.8</v>
      </c>
      <c r="F138" s="52"/>
      <c r="G138" s="52">
        <v>14</v>
      </c>
      <c r="H138" s="159"/>
      <c r="I138" s="159">
        <f>D138*E138*G138</f>
        <v>19.040000000000003</v>
      </c>
      <c r="J138" s="270"/>
      <c r="K138" s="271"/>
      <c r="L138" s="131"/>
    </row>
    <row r="139" spans="1:12" ht="13.8" customHeight="1">
      <c r="A139" s="420"/>
      <c r="B139" s="267" t="s">
        <v>181</v>
      </c>
      <c r="C139" s="267"/>
      <c r="D139" s="52"/>
      <c r="E139" s="52"/>
      <c r="F139" s="52"/>
      <c r="G139" s="52">
        <v>1</v>
      </c>
      <c r="H139" s="160"/>
      <c r="I139" s="159">
        <f>1.05+0.43</f>
        <v>1.48</v>
      </c>
      <c r="J139" s="270"/>
      <c r="K139" s="271"/>
      <c r="L139" s="131"/>
    </row>
    <row r="140" spans="1:12">
      <c r="A140" s="420"/>
      <c r="B140" s="267" t="s">
        <v>462</v>
      </c>
      <c r="C140" s="267"/>
      <c r="D140" s="52"/>
      <c r="E140" s="52"/>
      <c r="F140" s="52"/>
      <c r="G140" s="52">
        <v>1</v>
      </c>
      <c r="H140" s="160"/>
      <c r="I140" s="159">
        <f>2.73+1.78</f>
        <v>4.51</v>
      </c>
      <c r="J140" s="270"/>
      <c r="K140" s="271"/>
      <c r="L140" s="131"/>
    </row>
    <row r="141" spans="1:12" ht="13.8" customHeight="1">
      <c r="A141" s="421" t="s">
        <v>463</v>
      </c>
      <c r="B141" s="242" t="s">
        <v>127</v>
      </c>
      <c r="C141" s="242"/>
      <c r="D141" s="160">
        <v>6.48</v>
      </c>
      <c r="E141" s="160">
        <v>0.25</v>
      </c>
      <c r="F141" s="161"/>
      <c r="G141" s="160">
        <v>1</v>
      </c>
      <c r="H141" s="160"/>
      <c r="I141" s="159">
        <f t="shared" ref="I141:I197" si="3">D141*E141*G141</f>
        <v>1.62</v>
      </c>
      <c r="J141" s="270"/>
      <c r="K141" s="271"/>
      <c r="L141" s="131"/>
    </row>
    <row r="142" spans="1:12">
      <c r="A142" s="421"/>
      <c r="B142" s="242" t="s">
        <v>128</v>
      </c>
      <c r="C142" s="242"/>
      <c r="D142" s="160">
        <v>2.65</v>
      </c>
      <c r="E142" s="160">
        <v>0.25</v>
      </c>
      <c r="F142" s="165"/>
      <c r="G142" s="160">
        <v>1</v>
      </c>
      <c r="H142" s="160"/>
      <c r="I142" s="159">
        <f t="shared" si="3"/>
        <v>0.66249999999999998</v>
      </c>
      <c r="J142" s="270"/>
      <c r="K142" s="271"/>
      <c r="L142" s="131"/>
    </row>
    <row r="143" spans="1:12">
      <c r="A143" s="421"/>
      <c r="B143" s="242" t="s">
        <v>129</v>
      </c>
      <c r="C143" s="242"/>
      <c r="D143" s="160">
        <v>5.95</v>
      </c>
      <c r="E143" s="160">
        <v>0.25</v>
      </c>
      <c r="F143" s="165"/>
      <c r="G143" s="160">
        <v>1</v>
      </c>
      <c r="H143" s="160"/>
      <c r="I143" s="159">
        <f t="shared" si="3"/>
        <v>1.4875</v>
      </c>
      <c r="J143" s="270"/>
      <c r="K143" s="271"/>
      <c r="L143" s="131"/>
    </row>
    <row r="144" spans="1:12">
      <c r="A144" s="421"/>
      <c r="B144" s="242" t="s">
        <v>130</v>
      </c>
      <c r="C144" s="242"/>
      <c r="D144" s="160">
        <v>5.96</v>
      </c>
      <c r="E144" s="160">
        <v>0.25</v>
      </c>
      <c r="F144" s="165"/>
      <c r="G144" s="160">
        <v>1</v>
      </c>
      <c r="H144" s="160"/>
      <c r="I144" s="159">
        <f t="shared" si="3"/>
        <v>1.49</v>
      </c>
      <c r="J144" s="270"/>
      <c r="K144" s="271"/>
      <c r="L144" s="131"/>
    </row>
    <row r="145" spans="1:12">
      <c r="A145" s="421"/>
      <c r="B145" s="242" t="s">
        <v>131</v>
      </c>
      <c r="C145" s="242"/>
      <c r="D145" s="160">
        <v>6.57</v>
      </c>
      <c r="E145" s="160">
        <v>0.25</v>
      </c>
      <c r="F145" s="165"/>
      <c r="G145" s="160">
        <v>1</v>
      </c>
      <c r="H145" s="160"/>
      <c r="I145" s="159">
        <f t="shared" si="3"/>
        <v>1.6425000000000001</v>
      </c>
      <c r="J145" s="270"/>
      <c r="K145" s="271"/>
      <c r="L145" s="131"/>
    </row>
    <row r="146" spans="1:12">
      <c r="A146" s="421"/>
      <c r="B146" s="242" t="s">
        <v>132</v>
      </c>
      <c r="C146" s="242"/>
      <c r="D146" s="160">
        <v>4.07</v>
      </c>
      <c r="E146" s="160">
        <v>0.25</v>
      </c>
      <c r="F146" s="165"/>
      <c r="G146" s="160">
        <v>1</v>
      </c>
      <c r="H146" s="160"/>
      <c r="I146" s="159">
        <f t="shared" si="3"/>
        <v>1.0175000000000001</v>
      </c>
      <c r="J146" s="270"/>
      <c r="K146" s="271"/>
      <c r="L146" s="131"/>
    </row>
    <row r="147" spans="1:12" ht="13.8" customHeight="1">
      <c r="A147" s="421"/>
      <c r="B147" s="242" t="s">
        <v>133</v>
      </c>
      <c r="C147" s="242"/>
      <c r="D147" s="160">
        <v>6.62</v>
      </c>
      <c r="E147" s="160">
        <v>0.25</v>
      </c>
      <c r="F147" s="165"/>
      <c r="G147" s="160">
        <v>1</v>
      </c>
      <c r="H147" s="160"/>
      <c r="I147" s="159">
        <f t="shared" si="3"/>
        <v>1.655</v>
      </c>
      <c r="J147" s="270"/>
      <c r="K147" s="271"/>
      <c r="L147" s="131"/>
    </row>
    <row r="148" spans="1:12">
      <c r="A148" s="421"/>
      <c r="B148" s="242" t="s">
        <v>134</v>
      </c>
      <c r="C148" s="242"/>
      <c r="D148" s="160">
        <v>6.24</v>
      </c>
      <c r="E148" s="160">
        <v>0.25</v>
      </c>
      <c r="F148" s="165"/>
      <c r="G148" s="160">
        <v>1</v>
      </c>
      <c r="H148" s="160"/>
      <c r="I148" s="159">
        <f t="shared" si="3"/>
        <v>1.56</v>
      </c>
      <c r="J148" s="270"/>
      <c r="K148" s="271"/>
      <c r="L148" s="131"/>
    </row>
    <row r="149" spans="1:12" ht="13.8" customHeight="1">
      <c r="A149" s="421"/>
      <c r="B149" s="242" t="s">
        <v>135</v>
      </c>
      <c r="C149" s="242"/>
      <c r="D149" s="160">
        <v>4.42</v>
      </c>
      <c r="E149" s="160">
        <v>0.25</v>
      </c>
      <c r="F149" s="165"/>
      <c r="G149" s="160">
        <v>1</v>
      </c>
      <c r="H149" s="160"/>
      <c r="I149" s="159">
        <f t="shared" si="3"/>
        <v>1.105</v>
      </c>
      <c r="J149" s="270"/>
      <c r="K149" s="271"/>
      <c r="L149" s="131"/>
    </row>
    <row r="150" spans="1:12" ht="13.8" customHeight="1">
      <c r="A150" s="421"/>
      <c r="B150" s="313" t="s">
        <v>136</v>
      </c>
      <c r="C150" s="287"/>
      <c r="D150" s="160">
        <v>5.29</v>
      </c>
      <c r="E150" s="160">
        <v>0.4</v>
      </c>
      <c r="F150" s="165"/>
      <c r="G150" s="160">
        <v>1</v>
      </c>
      <c r="H150" s="160"/>
      <c r="I150" s="159">
        <f t="shared" si="3"/>
        <v>2.1160000000000001</v>
      </c>
      <c r="J150" s="270"/>
      <c r="K150" s="271"/>
      <c r="L150" s="131"/>
    </row>
    <row r="151" spans="1:12">
      <c r="A151" s="421" t="s">
        <v>470</v>
      </c>
      <c r="B151" s="242" t="s">
        <v>127</v>
      </c>
      <c r="C151" s="242"/>
      <c r="D151" s="160">
        <v>20.2</v>
      </c>
      <c r="E151" s="160">
        <v>0.15</v>
      </c>
      <c r="F151" s="165"/>
      <c r="G151" s="160">
        <v>1</v>
      </c>
      <c r="H151" s="160"/>
      <c r="I151" s="159">
        <f t="shared" si="3"/>
        <v>3.03</v>
      </c>
      <c r="J151" s="270"/>
      <c r="K151" s="271"/>
      <c r="L151" s="131"/>
    </row>
    <row r="152" spans="1:12">
      <c r="A152" s="421"/>
      <c r="B152" s="242" t="s">
        <v>128</v>
      </c>
      <c r="C152" s="242"/>
      <c r="D152" s="160">
        <v>20.2</v>
      </c>
      <c r="E152" s="160">
        <v>0.15</v>
      </c>
      <c r="F152" s="165"/>
      <c r="G152" s="160">
        <v>1</v>
      </c>
      <c r="H152" s="160"/>
      <c r="I152" s="159">
        <f t="shared" si="3"/>
        <v>3.03</v>
      </c>
      <c r="J152" s="270"/>
      <c r="K152" s="271"/>
      <c r="L152" s="131"/>
    </row>
    <row r="153" spans="1:12">
      <c r="A153" s="421"/>
      <c r="B153" s="242" t="s">
        <v>129</v>
      </c>
      <c r="C153" s="242"/>
      <c r="D153" s="160">
        <v>20.2</v>
      </c>
      <c r="E153" s="160">
        <v>0.15</v>
      </c>
      <c r="F153" s="165"/>
      <c r="G153" s="160">
        <v>1</v>
      </c>
      <c r="H153" s="160"/>
      <c r="I153" s="159">
        <f t="shared" si="3"/>
        <v>3.03</v>
      </c>
      <c r="J153" s="270"/>
      <c r="K153" s="271"/>
      <c r="L153" s="131"/>
    </row>
    <row r="154" spans="1:12">
      <c r="A154" s="421"/>
      <c r="B154" s="242" t="s">
        <v>130</v>
      </c>
      <c r="C154" s="242"/>
      <c r="D154" s="160">
        <v>20.2</v>
      </c>
      <c r="E154" s="160">
        <v>0.15</v>
      </c>
      <c r="F154" s="165"/>
      <c r="G154" s="160">
        <v>1</v>
      </c>
      <c r="H154" s="160"/>
      <c r="I154" s="159">
        <f t="shared" si="3"/>
        <v>3.03</v>
      </c>
      <c r="J154" s="270"/>
      <c r="K154" s="271"/>
      <c r="L154" s="131"/>
    </row>
    <row r="155" spans="1:12">
      <c r="A155" s="421"/>
      <c r="B155" s="242" t="s">
        <v>131</v>
      </c>
      <c r="C155" s="242"/>
      <c r="D155" s="160">
        <v>1.54</v>
      </c>
      <c r="E155" s="160">
        <v>0.15</v>
      </c>
      <c r="F155" s="165"/>
      <c r="G155" s="160">
        <v>1</v>
      </c>
      <c r="H155" s="160"/>
      <c r="I155" s="159">
        <f t="shared" si="3"/>
        <v>0.23099999999999998</v>
      </c>
      <c r="J155" s="272"/>
      <c r="K155" s="273"/>
      <c r="L155" s="131"/>
    </row>
    <row r="156" spans="1:12">
      <c r="A156" s="421"/>
      <c r="B156" s="242" t="s">
        <v>132</v>
      </c>
      <c r="C156" s="242"/>
      <c r="D156" s="160">
        <v>1.19</v>
      </c>
      <c r="E156" s="160">
        <v>0.15</v>
      </c>
      <c r="F156" s="165"/>
      <c r="G156" s="160">
        <v>1</v>
      </c>
      <c r="H156" s="160"/>
      <c r="I156" s="159">
        <f t="shared" si="3"/>
        <v>0.17849999999999999</v>
      </c>
      <c r="J156" s="178"/>
      <c r="K156" s="179"/>
      <c r="L156" s="131"/>
    </row>
    <row r="157" spans="1:12">
      <c r="A157" s="421"/>
      <c r="B157" s="242" t="s">
        <v>133</v>
      </c>
      <c r="C157" s="242"/>
      <c r="D157" s="160">
        <v>1.54</v>
      </c>
      <c r="E157" s="160">
        <v>0.15</v>
      </c>
      <c r="F157" s="165"/>
      <c r="G157" s="160">
        <v>1</v>
      </c>
      <c r="H157" s="160"/>
      <c r="I157" s="159">
        <f t="shared" si="3"/>
        <v>0.23099999999999998</v>
      </c>
      <c r="J157" s="266"/>
      <c r="K157" s="266"/>
      <c r="L157" s="131"/>
    </row>
    <row r="158" spans="1:12">
      <c r="A158" s="421"/>
      <c r="B158" s="242" t="s">
        <v>134</v>
      </c>
      <c r="C158" s="242"/>
      <c r="D158" s="160">
        <v>3.96</v>
      </c>
      <c r="E158" s="160">
        <v>0.15</v>
      </c>
      <c r="F158" s="165"/>
      <c r="G158" s="160">
        <v>1</v>
      </c>
      <c r="H158" s="160"/>
      <c r="I158" s="159">
        <f t="shared" si="3"/>
        <v>0.59399999999999997</v>
      </c>
      <c r="J158" s="266"/>
      <c r="K158" s="266"/>
      <c r="L158" s="131"/>
    </row>
    <row r="159" spans="1:12" ht="13.8" customHeight="1">
      <c r="A159" s="421"/>
      <c r="B159" s="242" t="s">
        <v>135</v>
      </c>
      <c r="C159" s="242"/>
      <c r="D159" s="160">
        <v>1.19</v>
      </c>
      <c r="E159" s="160">
        <v>0.15</v>
      </c>
      <c r="F159" s="165"/>
      <c r="G159" s="160">
        <v>1</v>
      </c>
      <c r="H159" s="160"/>
      <c r="I159" s="159">
        <f t="shared" si="3"/>
        <v>0.17849999999999999</v>
      </c>
      <c r="J159" s="266"/>
      <c r="K159" s="266"/>
      <c r="L159" s="131"/>
    </row>
    <row r="160" spans="1:12">
      <c r="A160" s="421"/>
      <c r="B160" s="242" t="s">
        <v>136</v>
      </c>
      <c r="C160" s="242"/>
      <c r="D160" s="160">
        <v>14.45</v>
      </c>
      <c r="E160" s="160">
        <v>0.15</v>
      </c>
      <c r="F160" s="165"/>
      <c r="G160" s="160">
        <v>1</v>
      </c>
      <c r="H160" s="160"/>
      <c r="I160" s="159">
        <f t="shared" si="3"/>
        <v>2.1675</v>
      </c>
      <c r="J160" s="266"/>
      <c r="K160" s="266"/>
      <c r="L160" s="131"/>
    </row>
    <row r="161" spans="1:12" ht="13.8" customHeight="1">
      <c r="A161" s="421"/>
      <c r="B161" s="242" t="s">
        <v>137</v>
      </c>
      <c r="C161" s="242"/>
      <c r="D161" s="160">
        <f>4.91+4.67+4.87</f>
        <v>14.45</v>
      </c>
      <c r="E161" s="160">
        <v>0.15</v>
      </c>
      <c r="F161" s="165"/>
      <c r="G161" s="160">
        <v>1</v>
      </c>
      <c r="H161" s="160"/>
      <c r="I161" s="159">
        <f t="shared" si="3"/>
        <v>2.1675</v>
      </c>
      <c r="J161" s="266"/>
      <c r="K161" s="266"/>
      <c r="L161" s="131"/>
    </row>
    <row r="162" spans="1:12">
      <c r="A162" s="421"/>
      <c r="B162" s="242" t="s">
        <v>138</v>
      </c>
      <c r="C162" s="242"/>
      <c r="D162" s="160">
        <f>7.3+3.475+3.675</f>
        <v>14.45</v>
      </c>
      <c r="E162" s="160">
        <v>0.15</v>
      </c>
      <c r="F162" s="165"/>
      <c r="G162" s="160">
        <v>1</v>
      </c>
      <c r="H162" s="160"/>
      <c r="I162" s="159">
        <f t="shared" si="3"/>
        <v>2.1675</v>
      </c>
      <c r="J162" s="266"/>
      <c r="K162" s="266"/>
      <c r="L162" s="131"/>
    </row>
    <row r="163" spans="1:12">
      <c r="A163" s="421"/>
      <c r="B163" s="242" t="s">
        <v>139</v>
      </c>
      <c r="C163" s="242"/>
      <c r="D163" s="160">
        <v>3.27</v>
      </c>
      <c r="E163" s="160">
        <v>0.15</v>
      </c>
      <c r="F163" s="165"/>
      <c r="G163" s="160">
        <v>1</v>
      </c>
      <c r="H163" s="160"/>
      <c r="I163" s="159">
        <f t="shared" si="3"/>
        <v>0.49049999999999999</v>
      </c>
      <c r="J163" s="266"/>
      <c r="K163" s="266"/>
      <c r="L163" s="131"/>
    </row>
    <row r="164" spans="1:12">
      <c r="A164" s="421"/>
      <c r="B164" s="242" t="s">
        <v>140</v>
      </c>
      <c r="C164" s="242"/>
      <c r="D164" s="160">
        <v>14.45</v>
      </c>
      <c r="E164" s="160">
        <v>0.15</v>
      </c>
      <c r="F164" s="165"/>
      <c r="G164" s="160">
        <v>1</v>
      </c>
      <c r="H164" s="160"/>
      <c r="I164" s="159">
        <f t="shared" si="3"/>
        <v>2.1675</v>
      </c>
      <c r="J164" s="266"/>
      <c r="K164" s="266"/>
      <c r="L164" s="131"/>
    </row>
    <row r="165" spans="1:12">
      <c r="A165" s="421"/>
      <c r="B165" s="242" t="s">
        <v>141</v>
      </c>
      <c r="C165" s="242"/>
      <c r="D165" s="160">
        <v>3.27</v>
      </c>
      <c r="E165" s="160">
        <v>0.15</v>
      </c>
      <c r="F165" s="165"/>
      <c r="G165" s="160">
        <v>1</v>
      </c>
      <c r="H165" s="160"/>
      <c r="I165" s="159">
        <f t="shared" si="3"/>
        <v>0.49049999999999999</v>
      </c>
      <c r="J165" s="266"/>
      <c r="K165" s="266"/>
      <c r="L165" s="131"/>
    </row>
    <row r="166" spans="1:12">
      <c r="A166" s="421"/>
      <c r="B166" s="242" t="s">
        <v>142</v>
      </c>
      <c r="C166" s="242"/>
      <c r="D166" s="160">
        <v>1.38</v>
      </c>
      <c r="E166" s="160">
        <v>0.15</v>
      </c>
      <c r="F166" s="165"/>
      <c r="G166" s="160">
        <v>1</v>
      </c>
      <c r="H166" s="160"/>
      <c r="I166" s="159">
        <f t="shared" si="3"/>
        <v>0.20699999999999999</v>
      </c>
      <c r="J166" s="266"/>
      <c r="K166" s="266"/>
      <c r="L166" s="131"/>
    </row>
    <row r="167" spans="1:12" ht="13.8" customHeight="1">
      <c r="A167" s="421"/>
      <c r="B167" s="242" t="s">
        <v>143</v>
      </c>
      <c r="C167" s="242"/>
      <c r="D167" s="160">
        <v>1.39</v>
      </c>
      <c r="E167" s="160">
        <v>0.15</v>
      </c>
      <c r="F167" s="160"/>
      <c r="G167" s="160">
        <v>1</v>
      </c>
      <c r="H167" s="160"/>
      <c r="I167" s="159">
        <f t="shared" si="3"/>
        <v>0.20849999999999999</v>
      </c>
      <c r="J167" s="266"/>
      <c r="K167" s="266"/>
      <c r="L167" s="131"/>
    </row>
    <row r="168" spans="1:12" ht="24.75" customHeight="1">
      <c r="A168" s="421"/>
      <c r="B168" s="242" t="s">
        <v>144</v>
      </c>
      <c r="C168" s="242"/>
      <c r="D168" s="160">
        <v>14.45</v>
      </c>
      <c r="E168" s="160">
        <v>0.15</v>
      </c>
      <c r="F168" s="160"/>
      <c r="G168" s="160">
        <v>1</v>
      </c>
      <c r="H168" s="160"/>
      <c r="I168" s="159">
        <f t="shared" si="3"/>
        <v>2.1675</v>
      </c>
      <c r="J168" s="266"/>
      <c r="K168" s="266"/>
      <c r="L168" s="131"/>
    </row>
    <row r="169" spans="1:12">
      <c r="A169" s="421"/>
      <c r="B169" s="242" t="s">
        <v>145</v>
      </c>
      <c r="C169" s="242"/>
      <c r="D169" s="160">
        <v>1.38</v>
      </c>
      <c r="E169" s="160">
        <v>0.15</v>
      </c>
      <c r="F169" s="160"/>
      <c r="G169" s="160">
        <v>1</v>
      </c>
      <c r="H169" s="160"/>
      <c r="I169" s="159">
        <f t="shared" si="3"/>
        <v>0.20699999999999999</v>
      </c>
      <c r="J169" s="266"/>
      <c r="K169" s="266"/>
      <c r="L169" s="131"/>
    </row>
    <row r="170" spans="1:12" ht="13.8" customHeight="1">
      <c r="A170" s="421"/>
      <c r="B170" s="242" t="s">
        <v>146</v>
      </c>
      <c r="C170" s="242"/>
      <c r="D170" s="160">
        <v>1.39</v>
      </c>
      <c r="E170" s="160">
        <v>0.15</v>
      </c>
      <c r="F170" s="160"/>
      <c r="G170" s="160">
        <v>1</v>
      </c>
      <c r="H170" s="160"/>
      <c r="I170" s="159">
        <f t="shared" si="3"/>
        <v>0.20849999999999999</v>
      </c>
      <c r="J170" s="266"/>
      <c r="K170" s="266"/>
      <c r="L170" s="131"/>
    </row>
    <row r="171" spans="1:12">
      <c r="A171" s="421"/>
      <c r="B171" s="242" t="s">
        <v>465</v>
      </c>
      <c r="C171" s="242"/>
      <c r="D171" s="160">
        <v>2.79</v>
      </c>
      <c r="E171" s="160">
        <v>0.15</v>
      </c>
      <c r="F171" s="160"/>
      <c r="G171" s="160">
        <v>1</v>
      </c>
      <c r="H171" s="160"/>
      <c r="I171" s="159">
        <f t="shared" si="3"/>
        <v>0.41849999999999998</v>
      </c>
      <c r="J171" s="266"/>
      <c r="K171" s="266"/>
      <c r="L171" s="131"/>
    </row>
    <row r="172" spans="1:12">
      <c r="A172" s="421"/>
      <c r="B172" s="242" t="s">
        <v>466</v>
      </c>
      <c r="C172" s="242"/>
      <c r="D172" s="160">
        <v>2.79</v>
      </c>
      <c r="E172" s="160">
        <v>0.15</v>
      </c>
      <c r="F172" s="160"/>
      <c r="G172" s="160">
        <v>1</v>
      </c>
      <c r="H172" s="160"/>
      <c r="I172" s="159">
        <f t="shared" si="3"/>
        <v>0.41849999999999998</v>
      </c>
      <c r="J172" s="266"/>
      <c r="K172" s="266"/>
      <c r="L172" s="131"/>
    </row>
    <row r="173" spans="1:12">
      <c r="A173" s="421"/>
      <c r="B173" s="313" t="s">
        <v>467</v>
      </c>
      <c r="C173" s="287"/>
      <c r="D173" s="160">
        <v>14.45</v>
      </c>
      <c r="E173" s="160">
        <v>0.15</v>
      </c>
      <c r="F173" s="160"/>
      <c r="G173" s="160">
        <v>1</v>
      </c>
      <c r="H173" s="160"/>
      <c r="I173" s="159">
        <f t="shared" si="3"/>
        <v>2.1675</v>
      </c>
      <c r="J173" s="266"/>
      <c r="K173" s="266"/>
      <c r="L173" s="131"/>
    </row>
    <row r="174" spans="1:12">
      <c r="A174" s="417" t="s">
        <v>471</v>
      </c>
      <c r="B174" s="242" t="s">
        <v>472</v>
      </c>
      <c r="C174" s="242"/>
      <c r="D174" s="160">
        <v>5</v>
      </c>
      <c r="E174" s="160">
        <v>4.6500000000000004</v>
      </c>
      <c r="F174" s="160"/>
      <c r="G174" s="160">
        <v>1</v>
      </c>
      <c r="H174" s="160"/>
      <c r="I174" s="159">
        <f t="shared" si="3"/>
        <v>23.25</v>
      </c>
      <c r="J174" s="89"/>
      <c r="K174" s="89"/>
      <c r="L174" s="131"/>
    </row>
    <row r="175" spans="1:12">
      <c r="A175" s="418"/>
      <c r="B175" s="242" t="s">
        <v>473</v>
      </c>
      <c r="C175" s="242"/>
      <c r="D175" s="160">
        <v>2.5</v>
      </c>
      <c r="E175" s="160">
        <v>4.6500000000000004</v>
      </c>
      <c r="F175" s="160"/>
      <c r="G175" s="160">
        <v>1</v>
      </c>
      <c r="H175" s="160"/>
      <c r="I175" s="159">
        <f t="shared" si="3"/>
        <v>11.625</v>
      </c>
      <c r="J175" s="89"/>
      <c r="K175" s="89"/>
      <c r="L175" s="131"/>
    </row>
    <row r="176" spans="1:12">
      <c r="A176" s="418"/>
      <c r="B176" s="242" t="s">
        <v>474</v>
      </c>
      <c r="C176" s="242"/>
      <c r="D176" s="160">
        <v>3.4</v>
      </c>
      <c r="E176" s="160">
        <v>4.6500000000000004</v>
      </c>
      <c r="F176" s="160"/>
      <c r="G176" s="160">
        <v>1</v>
      </c>
      <c r="H176" s="160"/>
      <c r="I176" s="159">
        <f t="shared" si="3"/>
        <v>15.81</v>
      </c>
      <c r="J176" s="89"/>
      <c r="K176" s="89"/>
      <c r="L176" s="131"/>
    </row>
    <row r="177" spans="1:12">
      <c r="A177" s="418"/>
      <c r="B177" s="242" t="s">
        <v>475</v>
      </c>
      <c r="C177" s="242"/>
      <c r="D177" s="160">
        <v>3.4</v>
      </c>
      <c r="E177" s="160">
        <v>4.6500000000000004</v>
      </c>
      <c r="F177" s="160"/>
      <c r="G177" s="160">
        <v>1</v>
      </c>
      <c r="H177" s="160"/>
      <c r="I177" s="159">
        <f t="shared" si="3"/>
        <v>15.81</v>
      </c>
      <c r="J177" s="89"/>
      <c r="K177" s="89"/>
      <c r="L177" s="131"/>
    </row>
    <row r="178" spans="1:12">
      <c r="A178" s="418"/>
      <c r="B178" s="242" t="s">
        <v>476</v>
      </c>
      <c r="C178" s="242"/>
      <c r="D178" s="160">
        <v>5</v>
      </c>
      <c r="E178" s="160">
        <v>4.6500000000000004</v>
      </c>
      <c r="F178" s="160"/>
      <c r="G178" s="160">
        <v>1</v>
      </c>
      <c r="H178" s="160"/>
      <c r="I178" s="159">
        <f t="shared" si="3"/>
        <v>23.25</v>
      </c>
      <c r="J178" s="89"/>
      <c r="K178" s="89"/>
      <c r="L178" s="131"/>
    </row>
    <row r="179" spans="1:12">
      <c r="A179" s="418"/>
      <c r="B179" s="242" t="s">
        <v>477</v>
      </c>
      <c r="C179" s="242"/>
      <c r="D179" s="160">
        <v>5</v>
      </c>
      <c r="E179" s="160">
        <v>4.5199999999999996</v>
      </c>
      <c r="F179" s="160"/>
      <c r="G179" s="160">
        <v>1</v>
      </c>
      <c r="H179" s="160"/>
      <c r="I179" s="159">
        <f t="shared" si="3"/>
        <v>22.599999999999998</v>
      </c>
      <c r="J179" s="89"/>
      <c r="K179" s="89"/>
      <c r="L179" s="131"/>
    </row>
    <row r="180" spans="1:12">
      <c r="A180" s="418"/>
      <c r="B180" s="242" t="s">
        <v>478</v>
      </c>
      <c r="C180" s="242"/>
      <c r="D180" s="160">
        <v>2.5</v>
      </c>
      <c r="E180" s="160">
        <v>4.5199999999999996</v>
      </c>
      <c r="F180" s="160"/>
      <c r="G180" s="160">
        <v>1</v>
      </c>
      <c r="H180" s="160"/>
      <c r="I180" s="159">
        <f t="shared" si="3"/>
        <v>11.299999999999999</v>
      </c>
      <c r="J180" s="89"/>
      <c r="K180" s="89"/>
      <c r="L180" s="131"/>
    </row>
    <row r="181" spans="1:12">
      <c r="A181" s="418"/>
      <c r="B181" s="242" t="s">
        <v>479</v>
      </c>
      <c r="C181" s="242"/>
      <c r="D181" s="160">
        <v>3.4</v>
      </c>
      <c r="E181" s="160">
        <v>4.5199999999999996</v>
      </c>
      <c r="F181" s="160"/>
      <c r="G181" s="160">
        <v>1</v>
      </c>
      <c r="H181" s="160"/>
      <c r="I181" s="159">
        <f t="shared" si="3"/>
        <v>15.367999999999999</v>
      </c>
      <c r="J181" s="89"/>
      <c r="K181" s="89"/>
      <c r="L181" s="131"/>
    </row>
    <row r="182" spans="1:12">
      <c r="A182" s="418"/>
      <c r="B182" s="242" t="s">
        <v>480</v>
      </c>
      <c r="C182" s="242"/>
      <c r="D182" s="160">
        <v>3.4</v>
      </c>
      <c r="E182" s="160">
        <v>4.5199999999999996</v>
      </c>
      <c r="F182" s="160"/>
      <c r="G182" s="160">
        <v>1</v>
      </c>
      <c r="H182" s="160"/>
      <c r="I182" s="159">
        <f t="shared" si="3"/>
        <v>15.367999999999999</v>
      </c>
      <c r="J182" s="89"/>
      <c r="K182" s="89"/>
      <c r="L182" s="131"/>
    </row>
    <row r="183" spans="1:12">
      <c r="A183" s="418"/>
      <c r="B183" s="242" t="s">
        <v>481</v>
      </c>
      <c r="C183" s="242"/>
      <c r="D183" s="160">
        <v>5</v>
      </c>
      <c r="E183" s="160">
        <v>4.5199999999999996</v>
      </c>
      <c r="F183" s="160"/>
      <c r="G183" s="160">
        <v>1</v>
      </c>
      <c r="H183" s="160"/>
      <c r="I183" s="159">
        <f t="shared" si="3"/>
        <v>22.599999999999998</v>
      </c>
      <c r="J183" s="89"/>
      <c r="K183" s="89"/>
      <c r="L183" s="131"/>
    </row>
    <row r="184" spans="1:12">
      <c r="A184" s="418"/>
      <c r="B184" s="242" t="s">
        <v>482</v>
      </c>
      <c r="C184" s="242"/>
      <c r="D184" s="160">
        <v>5</v>
      </c>
      <c r="E184" s="160">
        <v>4.6900000000000004</v>
      </c>
      <c r="F184" s="160"/>
      <c r="G184" s="160">
        <v>1</v>
      </c>
      <c r="H184" s="160"/>
      <c r="I184" s="159">
        <f t="shared" si="3"/>
        <v>23.450000000000003</v>
      </c>
      <c r="J184" s="89"/>
      <c r="K184" s="89"/>
      <c r="L184" s="131"/>
    </row>
    <row r="185" spans="1:12">
      <c r="A185" s="418"/>
      <c r="B185" s="242" t="s">
        <v>483</v>
      </c>
      <c r="C185" s="242"/>
      <c r="D185" s="160">
        <v>2.5</v>
      </c>
      <c r="E185" s="160">
        <v>4.6900000000000004</v>
      </c>
      <c r="F185" s="160"/>
      <c r="G185" s="160">
        <v>1</v>
      </c>
      <c r="H185" s="160"/>
      <c r="I185" s="159">
        <f t="shared" si="3"/>
        <v>11.725000000000001</v>
      </c>
      <c r="J185" s="89"/>
      <c r="K185" s="89"/>
      <c r="L185" s="131"/>
    </row>
    <row r="186" spans="1:12">
      <c r="A186" s="418"/>
      <c r="B186" s="242" t="s">
        <v>484</v>
      </c>
      <c r="C186" s="242"/>
      <c r="D186" s="160">
        <v>3.4</v>
      </c>
      <c r="E186" s="160">
        <v>4.6900000000000004</v>
      </c>
      <c r="F186" s="160"/>
      <c r="G186" s="160">
        <v>1</v>
      </c>
      <c r="H186" s="160"/>
      <c r="I186" s="159">
        <f t="shared" si="3"/>
        <v>15.946000000000002</v>
      </c>
      <c r="J186" s="89"/>
      <c r="K186" s="89"/>
      <c r="L186" s="131"/>
    </row>
    <row r="187" spans="1:12">
      <c r="A187" s="418"/>
      <c r="B187" s="242" t="s">
        <v>485</v>
      </c>
      <c r="C187" s="242"/>
      <c r="D187" s="160">
        <v>3.4</v>
      </c>
      <c r="E187" s="160">
        <v>4.6900000000000004</v>
      </c>
      <c r="F187" s="160"/>
      <c r="G187" s="160">
        <v>1</v>
      </c>
      <c r="H187" s="160"/>
      <c r="I187" s="159">
        <f t="shared" si="3"/>
        <v>15.946000000000002</v>
      </c>
      <c r="J187" s="89"/>
      <c r="K187" s="89"/>
      <c r="L187" s="131"/>
    </row>
    <row r="188" spans="1:12">
      <c r="A188" s="418"/>
      <c r="B188" s="242" t="s">
        <v>486</v>
      </c>
      <c r="C188" s="242"/>
      <c r="D188" s="160">
        <v>5</v>
      </c>
      <c r="E188" s="160">
        <v>4.6900000000000004</v>
      </c>
      <c r="F188" s="160"/>
      <c r="G188" s="160">
        <v>1</v>
      </c>
      <c r="H188" s="160"/>
      <c r="I188" s="159">
        <f t="shared" si="3"/>
        <v>23.450000000000003</v>
      </c>
      <c r="J188" s="89"/>
      <c r="K188" s="89"/>
      <c r="L188" s="131"/>
    </row>
    <row r="189" spans="1:12">
      <c r="A189" s="418"/>
      <c r="B189" s="242" t="s">
        <v>487</v>
      </c>
      <c r="C189" s="242"/>
      <c r="D189" s="160">
        <v>3.66</v>
      </c>
      <c r="E189" s="160">
        <v>2.97</v>
      </c>
      <c r="F189" s="160"/>
      <c r="G189" s="160">
        <v>1</v>
      </c>
      <c r="H189" s="160"/>
      <c r="I189" s="159">
        <f t="shared" si="3"/>
        <v>10.870200000000001</v>
      </c>
      <c r="J189" s="89"/>
      <c r="K189" s="89"/>
      <c r="L189" s="131"/>
    </row>
    <row r="190" spans="1:12">
      <c r="A190" s="418"/>
      <c r="B190" s="242" t="s">
        <v>488</v>
      </c>
      <c r="C190" s="242"/>
      <c r="D190" s="160">
        <v>1.24</v>
      </c>
      <c r="E190" s="160">
        <v>1.0900000000000001</v>
      </c>
      <c r="F190" s="160"/>
      <c r="G190" s="160">
        <v>1</v>
      </c>
      <c r="H190" s="160"/>
      <c r="I190" s="159">
        <f t="shared" si="3"/>
        <v>1.3516000000000001</v>
      </c>
      <c r="J190" s="89"/>
      <c r="K190" s="89"/>
      <c r="L190" s="131"/>
    </row>
    <row r="191" spans="1:12">
      <c r="A191" s="418"/>
      <c r="B191" s="286" t="s">
        <v>489</v>
      </c>
      <c r="C191" s="287"/>
      <c r="D191" s="160">
        <v>2.7</v>
      </c>
      <c r="E191" s="160">
        <v>1.39</v>
      </c>
      <c r="F191" s="160"/>
      <c r="G191" s="160">
        <v>1</v>
      </c>
      <c r="H191" s="160"/>
      <c r="I191" s="159">
        <f t="shared" si="3"/>
        <v>3.7530000000000001</v>
      </c>
      <c r="J191" s="89"/>
      <c r="K191" s="89"/>
      <c r="L191" s="131"/>
    </row>
    <row r="192" spans="1:12">
      <c r="A192" s="418"/>
      <c r="B192" s="286" t="s">
        <v>490</v>
      </c>
      <c r="C192" s="287"/>
      <c r="D192" s="160">
        <v>2.7</v>
      </c>
      <c r="E192" s="160">
        <v>1.39</v>
      </c>
      <c r="F192" s="160"/>
      <c r="G192" s="160">
        <v>1</v>
      </c>
      <c r="H192" s="160"/>
      <c r="I192" s="159">
        <f t="shared" si="3"/>
        <v>3.7530000000000001</v>
      </c>
      <c r="J192" s="89"/>
      <c r="K192" s="89"/>
      <c r="L192" s="131"/>
    </row>
    <row r="193" spans="1:12">
      <c r="A193" s="418"/>
      <c r="B193" s="286" t="s">
        <v>491</v>
      </c>
      <c r="C193" s="287"/>
      <c r="D193" s="160">
        <v>0.89</v>
      </c>
      <c r="E193" s="160">
        <v>2.4900000000000002</v>
      </c>
      <c r="F193" s="160"/>
      <c r="G193" s="160">
        <v>1</v>
      </c>
      <c r="H193" s="160"/>
      <c r="I193" s="159">
        <f t="shared" si="3"/>
        <v>2.2161000000000004</v>
      </c>
      <c r="J193" s="89"/>
      <c r="K193" s="89"/>
      <c r="L193" s="131"/>
    </row>
    <row r="194" spans="1:12">
      <c r="A194" s="418"/>
      <c r="B194" s="286" t="s">
        <v>492</v>
      </c>
      <c r="C194" s="287"/>
      <c r="D194" s="160">
        <v>2.7</v>
      </c>
      <c r="E194" s="160">
        <v>1.38</v>
      </c>
      <c r="F194" s="160"/>
      <c r="G194" s="160">
        <v>1</v>
      </c>
      <c r="H194" s="160"/>
      <c r="I194" s="159">
        <f t="shared" si="3"/>
        <v>3.726</v>
      </c>
      <c r="J194" s="89"/>
      <c r="K194" s="89"/>
      <c r="L194" s="131"/>
    </row>
    <row r="195" spans="1:12">
      <c r="A195" s="419"/>
      <c r="B195" s="242" t="s">
        <v>493</v>
      </c>
      <c r="C195" s="242"/>
      <c r="D195" s="160">
        <v>2.7</v>
      </c>
      <c r="E195" s="160">
        <v>1.38</v>
      </c>
      <c r="F195" s="160"/>
      <c r="G195" s="160">
        <v>1</v>
      </c>
      <c r="H195" s="157"/>
      <c r="I195" s="159">
        <f t="shared" si="3"/>
        <v>3.726</v>
      </c>
      <c r="J195" s="157"/>
      <c r="K195" s="164"/>
      <c r="L195" s="131"/>
    </row>
    <row r="196" spans="1:12">
      <c r="A196" s="302" t="s">
        <v>520</v>
      </c>
      <c r="B196" s="313" t="s">
        <v>520</v>
      </c>
      <c r="C196" s="287"/>
      <c r="D196" s="160">
        <v>2.84</v>
      </c>
      <c r="E196" s="160">
        <v>1.96</v>
      </c>
      <c r="F196" s="160"/>
      <c r="G196" s="160">
        <v>1</v>
      </c>
      <c r="H196" s="160"/>
      <c r="I196" s="159">
        <f t="shared" si="3"/>
        <v>5.5663999999999998</v>
      </c>
      <c r="J196" s="157"/>
      <c r="K196" s="164"/>
      <c r="L196" s="131"/>
    </row>
    <row r="197" spans="1:12">
      <c r="A197" s="304"/>
      <c r="B197" s="313" t="s">
        <v>524</v>
      </c>
      <c r="C197" s="287"/>
      <c r="D197" s="160">
        <v>2.83</v>
      </c>
      <c r="E197" s="160">
        <v>0.15</v>
      </c>
      <c r="F197" s="160"/>
      <c r="G197" s="160">
        <v>1</v>
      </c>
      <c r="H197" s="160"/>
      <c r="I197" s="159">
        <f t="shared" si="3"/>
        <v>0.42449999999999999</v>
      </c>
      <c r="J197" s="157"/>
      <c r="K197" s="164"/>
      <c r="L197" s="131"/>
    </row>
    <row r="198" spans="1:12">
      <c r="A198" s="221"/>
      <c r="B198" s="222"/>
      <c r="C198" s="222"/>
      <c r="D198" s="51"/>
      <c r="E198" s="51"/>
      <c r="F198" s="51"/>
      <c r="G198" s="51"/>
      <c r="H198" s="13"/>
      <c r="I198" s="53"/>
      <c r="J198" s="157" t="s">
        <v>52</v>
      </c>
      <c r="K198" s="164">
        <f>SUM(I138:I197)</f>
        <v>371.45780000000002</v>
      </c>
      <c r="L198" s="131"/>
    </row>
    <row r="199" spans="1:12">
      <c r="A199" s="75"/>
      <c r="B199" s="246" t="s">
        <v>437</v>
      </c>
      <c r="C199" s="247"/>
      <c r="D199" s="247"/>
      <c r="E199" s="247"/>
      <c r="F199" s="247"/>
      <c r="G199" s="247"/>
      <c r="H199" s="247"/>
      <c r="I199" s="247"/>
      <c r="J199" s="247"/>
      <c r="K199" s="247"/>
      <c r="L199" s="131"/>
    </row>
    <row r="200" spans="1:12">
      <c r="A200" s="75"/>
      <c r="B200" s="115"/>
      <c r="C200" s="115"/>
      <c r="D200" s="115"/>
      <c r="E200" s="115"/>
      <c r="F200" s="115"/>
      <c r="G200" s="115"/>
      <c r="H200" s="115"/>
      <c r="I200" s="115"/>
      <c r="J200" s="115"/>
      <c r="K200" s="115"/>
      <c r="L200" s="131"/>
    </row>
    <row r="201" spans="1:12">
      <c r="A201" s="67" t="s">
        <v>192</v>
      </c>
      <c r="B201" s="331" t="s">
        <v>12</v>
      </c>
      <c r="C201" s="331"/>
      <c r="D201" s="331"/>
      <c r="E201" s="331"/>
      <c r="F201" s="331"/>
      <c r="G201" s="331"/>
      <c r="H201" s="331"/>
      <c r="I201" s="331"/>
      <c r="J201" s="331"/>
      <c r="K201" s="331"/>
      <c r="L201" s="249"/>
    </row>
    <row r="202" spans="1:12">
      <c r="A202" s="68"/>
      <c r="B202" s="129"/>
      <c r="C202" s="130"/>
      <c r="D202" s="130"/>
      <c r="E202" s="130"/>
      <c r="F202" s="130"/>
      <c r="G202" s="130"/>
      <c r="H202" s="130"/>
      <c r="I202" s="130"/>
      <c r="J202" s="130"/>
      <c r="K202" s="130"/>
      <c r="L202" s="131"/>
    </row>
    <row r="203" spans="1:12">
      <c r="A203" s="76"/>
      <c r="B203" s="336" t="s">
        <v>147</v>
      </c>
      <c r="C203" s="337"/>
      <c r="D203" s="337"/>
      <c r="E203" s="337"/>
      <c r="F203" s="337"/>
      <c r="G203" s="337"/>
      <c r="H203" s="337"/>
      <c r="I203" s="338"/>
      <c r="J203" s="57" t="s">
        <v>52</v>
      </c>
      <c r="K203" s="58">
        <f>K131-K241-K334-K482-K703-K735</f>
        <v>111.13332100000015</v>
      </c>
      <c r="L203" s="131"/>
    </row>
    <row r="204" spans="1:12">
      <c r="A204" s="69"/>
      <c r="B204" s="129"/>
      <c r="C204" s="130"/>
      <c r="D204" s="130"/>
      <c r="E204" s="130"/>
      <c r="F204" s="130"/>
      <c r="G204" s="130"/>
      <c r="H204" s="130"/>
      <c r="I204" s="130"/>
      <c r="J204" s="130"/>
      <c r="K204" s="130"/>
      <c r="L204" s="131"/>
    </row>
    <row r="205" spans="1:12">
      <c r="A205" s="156">
        <v>4</v>
      </c>
      <c r="B205" s="363" t="s">
        <v>13</v>
      </c>
      <c r="C205" s="363"/>
      <c r="D205" s="363"/>
      <c r="E205" s="363"/>
      <c r="F205" s="363"/>
      <c r="G205" s="363"/>
      <c r="H205" s="363"/>
      <c r="I205" s="363"/>
      <c r="J205" s="363"/>
      <c r="K205" s="363"/>
      <c r="L205" s="364"/>
    </row>
    <row r="206" spans="1:12">
      <c r="A206" s="67" t="s">
        <v>193</v>
      </c>
      <c r="B206" s="275" t="s">
        <v>106</v>
      </c>
      <c r="C206" s="275"/>
      <c r="D206" s="275"/>
      <c r="E206" s="275"/>
      <c r="F206" s="275"/>
      <c r="G206" s="275"/>
      <c r="H206" s="275"/>
      <c r="I206" s="275"/>
      <c r="J206" s="275"/>
      <c r="K206" s="275"/>
      <c r="L206" s="276"/>
    </row>
    <row r="207" spans="1:12">
      <c r="A207" s="67" t="s">
        <v>194</v>
      </c>
      <c r="B207" s="248" t="s">
        <v>525</v>
      </c>
      <c r="C207" s="248"/>
      <c r="D207" s="248"/>
      <c r="E207" s="248"/>
      <c r="F207" s="248"/>
      <c r="G207" s="248"/>
      <c r="H207" s="248"/>
      <c r="I207" s="248"/>
      <c r="J207" s="248"/>
      <c r="K207" s="248"/>
      <c r="L207" s="249"/>
    </row>
    <row r="208" spans="1:12">
      <c r="A208" s="68"/>
      <c r="B208" s="129"/>
      <c r="C208" s="130"/>
      <c r="D208" s="130"/>
      <c r="E208" s="130"/>
      <c r="F208" s="130"/>
      <c r="G208" s="130"/>
      <c r="H208" s="130"/>
      <c r="I208" s="130"/>
      <c r="J208" s="130"/>
      <c r="K208" s="130"/>
      <c r="L208" s="131"/>
    </row>
    <row r="209" spans="1:12">
      <c r="A209" s="76"/>
      <c r="B209" s="37"/>
      <c r="C209" s="37"/>
      <c r="D209" s="38" t="s">
        <v>54</v>
      </c>
      <c r="E209" s="38" t="s">
        <v>55</v>
      </c>
      <c r="F209" s="38" t="s">
        <v>56</v>
      </c>
      <c r="G209" s="38" t="s">
        <v>57</v>
      </c>
      <c r="H209" s="38" t="s">
        <v>58</v>
      </c>
      <c r="I209" s="38" t="s">
        <v>460</v>
      </c>
      <c r="J209" s="38"/>
      <c r="K209" s="2"/>
      <c r="L209" s="131"/>
    </row>
    <row r="210" spans="1:12">
      <c r="A210" s="76"/>
      <c r="B210" s="335" t="s">
        <v>461</v>
      </c>
      <c r="C210" s="335"/>
      <c r="D210" s="23"/>
      <c r="E210" s="23"/>
      <c r="F210" s="23">
        <v>5</v>
      </c>
      <c r="G210" s="23">
        <v>50</v>
      </c>
      <c r="H210" s="6"/>
      <c r="I210" s="220">
        <f>G210*F210</f>
        <v>250</v>
      </c>
      <c r="J210" s="121"/>
      <c r="K210" s="5"/>
      <c r="L210" s="131"/>
    </row>
    <row r="211" spans="1:12">
      <c r="A211" s="76"/>
      <c r="B211" s="2"/>
      <c r="C211" s="2"/>
      <c r="D211" s="121"/>
      <c r="E211" s="121"/>
      <c r="F211" s="121"/>
      <c r="G211" s="121"/>
      <c r="H211" s="121"/>
      <c r="I211" s="121"/>
      <c r="J211" s="121" t="s">
        <v>52</v>
      </c>
      <c r="K211" s="4">
        <f>SUM(I210:I211)</f>
        <v>250</v>
      </c>
      <c r="L211" s="131"/>
    </row>
    <row r="212" spans="1:12">
      <c r="A212" s="70"/>
      <c r="B212" s="246" t="s">
        <v>437</v>
      </c>
      <c r="C212" s="247"/>
      <c r="D212" s="247"/>
      <c r="E212" s="247"/>
      <c r="F212" s="247"/>
      <c r="G212" s="247"/>
      <c r="H212" s="247"/>
      <c r="I212" s="247"/>
      <c r="J212" s="247"/>
      <c r="K212" s="247"/>
      <c r="L212" s="131"/>
    </row>
    <row r="213" spans="1:12">
      <c r="A213" s="72"/>
      <c r="B213" s="115"/>
      <c r="C213" s="115"/>
      <c r="D213" s="115"/>
      <c r="E213" s="115"/>
      <c r="F213" s="115"/>
      <c r="G213" s="115"/>
      <c r="H213" s="115"/>
      <c r="I213" s="115"/>
      <c r="J213" s="115"/>
      <c r="K213" s="115"/>
      <c r="L213" s="131"/>
    </row>
    <row r="214" spans="1:12">
      <c r="A214" s="67" t="s">
        <v>537</v>
      </c>
      <c r="B214" s="248" t="s">
        <v>444</v>
      </c>
      <c r="C214" s="248"/>
      <c r="D214" s="248"/>
      <c r="E214" s="248"/>
      <c r="F214" s="248"/>
      <c r="G214" s="248"/>
      <c r="H214" s="248"/>
      <c r="I214" s="248"/>
      <c r="J214" s="248"/>
      <c r="K214" s="248"/>
      <c r="L214" s="249"/>
    </row>
    <row r="215" spans="1:12">
      <c r="A215" s="90"/>
      <c r="B215" s="91"/>
      <c r="C215" s="91"/>
      <c r="D215" s="91"/>
      <c r="E215" s="91"/>
      <c r="F215" s="91"/>
      <c r="G215" s="91"/>
      <c r="H215" s="91"/>
      <c r="I215" s="91"/>
      <c r="J215" s="91"/>
      <c r="K215" s="91"/>
      <c r="L215" s="92"/>
    </row>
    <row r="216" spans="1:12">
      <c r="A216" s="90"/>
      <c r="B216" s="333"/>
      <c r="C216" s="334"/>
      <c r="D216" s="157" t="s">
        <v>54</v>
      </c>
      <c r="E216" s="157" t="s">
        <v>55</v>
      </c>
      <c r="F216" s="157" t="s">
        <v>56</v>
      </c>
      <c r="G216" s="157" t="s">
        <v>57</v>
      </c>
      <c r="H216" s="157" t="s">
        <v>58</v>
      </c>
      <c r="I216" s="157" t="s">
        <v>59</v>
      </c>
      <c r="J216" s="157"/>
      <c r="K216" s="163"/>
      <c r="L216" s="92"/>
    </row>
    <row r="217" spans="1:12" ht="13.8" customHeight="1">
      <c r="A217" s="420" t="s">
        <v>464</v>
      </c>
      <c r="B217" s="267" t="s">
        <v>628</v>
      </c>
      <c r="C217" s="267"/>
      <c r="D217" s="52">
        <v>0.8</v>
      </c>
      <c r="E217" s="52">
        <v>0.8</v>
      </c>
      <c r="F217" s="52"/>
      <c r="G217" s="52">
        <v>15</v>
      </c>
      <c r="H217" s="157"/>
      <c r="I217" s="159">
        <f>D217*E217*G217</f>
        <v>9.6000000000000014</v>
      </c>
      <c r="J217" s="242"/>
      <c r="K217" s="242"/>
      <c r="L217" s="92"/>
    </row>
    <row r="218" spans="1:12" ht="13.8" customHeight="1">
      <c r="A218" s="420"/>
      <c r="B218" s="267" t="s">
        <v>629</v>
      </c>
      <c r="C218" s="267"/>
      <c r="D218" s="52">
        <v>1.7</v>
      </c>
      <c r="E218" s="52">
        <v>0.8</v>
      </c>
      <c r="F218" s="52"/>
      <c r="G218" s="52">
        <v>14</v>
      </c>
      <c r="H218" s="159"/>
      <c r="I218" s="159">
        <f>D218*E218*G218</f>
        <v>19.040000000000003</v>
      </c>
      <c r="J218" s="242"/>
      <c r="K218" s="242"/>
      <c r="L218" s="92"/>
    </row>
    <row r="219" spans="1:12">
      <c r="A219" s="420"/>
      <c r="B219" s="267" t="s">
        <v>181</v>
      </c>
      <c r="C219" s="267"/>
      <c r="D219" s="52"/>
      <c r="E219" s="52"/>
      <c r="F219" s="52"/>
      <c r="G219" s="52">
        <v>1</v>
      </c>
      <c r="H219" s="160"/>
      <c r="I219" s="159">
        <f>1.05+0.43</f>
        <v>1.48</v>
      </c>
      <c r="J219" s="242"/>
      <c r="K219" s="242"/>
      <c r="L219" s="92"/>
    </row>
    <row r="220" spans="1:12">
      <c r="A220" s="420"/>
      <c r="B220" s="267" t="s">
        <v>462</v>
      </c>
      <c r="C220" s="267"/>
      <c r="D220" s="52"/>
      <c r="E220" s="52"/>
      <c r="F220" s="52"/>
      <c r="G220" s="52">
        <v>1</v>
      </c>
      <c r="H220" s="160"/>
      <c r="I220" s="159">
        <f>2.73+1.78</f>
        <v>4.51</v>
      </c>
      <c r="J220" s="242"/>
      <c r="K220" s="242"/>
      <c r="L220" s="92"/>
    </row>
    <row r="221" spans="1:12">
      <c r="A221" s="90"/>
      <c r="B221" s="313"/>
      <c r="C221" s="287"/>
      <c r="D221" s="160"/>
      <c r="E221" s="160"/>
      <c r="F221" s="158"/>
      <c r="G221" s="160"/>
      <c r="H221" s="157"/>
      <c r="I221" s="157"/>
      <c r="J221" s="157" t="s">
        <v>52</v>
      </c>
      <c r="K221" s="164">
        <f>SUM(I217:I220)</f>
        <v>34.630000000000003</v>
      </c>
      <c r="L221" s="92"/>
    </row>
    <row r="222" spans="1:12">
      <c r="A222" s="90"/>
      <c r="B222" s="246" t="s">
        <v>437</v>
      </c>
      <c r="C222" s="247"/>
      <c r="D222" s="247"/>
      <c r="E222" s="247"/>
      <c r="F222" s="247"/>
      <c r="G222" s="247"/>
      <c r="H222" s="247"/>
      <c r="I222" s="247"/>
      <c r="J222" s="247"/>
      <c r="K222" s="247"/>
      <c r="L222" s="92"/>
    </row>
    <row r="223" spans="1:12">
      <c r="A223" s="72"/>
      <c r="B223" s="115"/>
      <c r="C223" s="115"/>
      <c r="D223" s="115"/>
      <c r="E223" s="115"/>
      <c r="F223" s="115"/>
      <c r="G223" s="115"/>
      <c r="H223" s="115"/>
      <c r="I223" s="115"/>
      <c r="J223" s="115"/>
      <c r="K223" s="115"/>
      <c r="L223" s="131"/>
    </row>
    <row r="224" spans="1:12">
      <c r="A224" s="67" t="s">
        <v>538</v>
      </c>
      <c r="B224" s="248" t="s">
        <v>630</v>
      </c>
      <c r="C224" s="248"/>
      <c r="D224" s="248"/>
      <c r="E224" s="248"/>
      <c r="F224" s="248"/>
      <c r="G224" s="248"/>
      <c r="H224" s="248"/>
      <c r="I224" s="248"/>
      <c r="J224" s="248"/>
      <c r="K224" s="248"/>
      <c r="L224" s="249"/>
    </row>
    <row r="225" spans="1:12">
      <c r="A225" s="90"/>
      <c r="B225" s="91"/>
      <c r="C225" s="91"/>
      <c r="D225" s="91"/>
      <c r="E225" s="91"/>
      <c r="F225" s="91"/>
      <c r="G225" s="91"/>
      <c r="H225" s="91"/>
      <c r="I225" s="91"/>
      <c r="J225" s="91"/>
      <c r="K225" s="91"/>
      <c r="L225" s="92"/>
    </row>
    <row r="226" spans="1:12" ht="13.8" customHeight="1">
      <c r="A226" s="90"/>
      <c r="B226" s="333"/>
      <c r="C226" s="334"/>
      <c r="D226" s="157" t="s">
        <v>54</v>
      </c>
      <c r="E226" s="157" t="s">
        <v>55</v>
      </c>
      <c r="F226" s="157" t="s">
        <v>56</v>
      </c>
      <c r="G226" s="157" t="s">
        <v>57</v>
      </c>
      <c r="H226" s="157" t="s">
        <v>58</v>
      </c>
      <c r="I226" s="157" t="s">
        <v>59</v>
      </c>
      <c r="J226" s="157"/>
      <c r="K226" s="163"/>
      <c r="L226" s="92"/>
    </row>
    <row r="227" spans="1:12" ht="13.8" customHeight="1">
      <c r="A227" s="420" t="s">
        <v>464</v>
      </c>
      <c r="B227" s="267" t="s">
        <v>628</v>
      </c>
      <c r="C227" s="267"/>
      <c r="D227" s="52">
        <v>0.8</v>
      </c>
      <c r="E227" s="52">
        <v>0.8</v>
      </c>
      <c r="F227" s="158">
        <v>0.6</v>
      </c>
      <c r="G227" s="52">
        <v>15</v>
      </c>
      <c r="H227" s="157"/>
      <c r="I227" s="160">
        <f>(((D227+E227)*F227)*2)*G227</f>
        <v>28.799999999999997</v>
      </c>
      <c r="J227" s="242"/>
      <c r="K227" s="242"/>
      <c r="L227" s="92"/>
    </row>
    <row r="228" spans="1:12">
      <c r="A228" s="420"/>
      <c r="B228" s="267" t="s">
        <v>629</v>
      </c>
      <c r="C228" s="267"/>
      <c r="D228" s="52">
        <v>1.7</v>
      </c>
      <c r="E228" s="52">
        <v>0.8</v>
      </c>
      <c r="F228" s="158">
        <v>0.7</v>
      </c>
      <c r="G228" s="52">
        <v>14</v>
      </c>
      <c r="H228" s="159"/>
      <c r="I228" s="160">
        <f>(((D228+E228)*F228)*2)*G228</f>
        <v>49</v>
      </c>
      <c r="J228" s="242"/>
      <c r="K228" s="242"/>
      <c r="L228" s="92"/>
    </row>
    <row r="229" spans="1:12">
      <c r="A229" s="420"/>
      <c r="B229" s="267" t="s">
        <v>181</v>
      </c>
      <c r="C229" s="267"/>
      <c r="D229" s="52"/>
      <c r="E229" s="52"/>
      <c r="F229" s="158">
        <v>0.7</v>
      </c>
      <c r="G229" s="52">
        <v>1</v>
      </c>
      <c r="H229" s="160"/>
      <c r="I229" s="159">
        <f>(0.3464+1.25+1.25+0.35+0.35+1.25)*F229*G229</f>
        <v>3.3574799999999998</v>
      </c>
      <c r="J229" s="242"/>
      <c r="K229" s="242"/>
      <c r="L229" s="92"/>
    </row>
    <row r="230" spans="1:12">
      <c r="A230" s="420"/>
      <c r="B230" s="267" t="s">
        <v>462</v>
      </c>
      <c r="C230" s="267"/>
      <c r="D230" s="52"/>
      <c r="E230" s="52"/>
      <c r="F230" s="158">
        <v>1</v>
      </c>
      <c r="G230" s="52">
        <v>1</v>
      </c>
      <c r="H230" s="160"/>
      <c r="I230" s="159">
        <f>(0.88+1.78+1.78+0.88+0.88+1.78)*F230*G230</f>
        <v>7.98</v>
      </c>
      <c r="J230" s="242"/>
      <c r="K230" s="242"/>
      <c r="L230" s="92"/>
    </row>
    <row r="231" spans="1:12">
      <c r="A231" s="90"/>
      <c r="B231" s="313"/>
      <c r="C231" s="287"/>
      <c r="D231" s="160"/>
      <c r="E231" s="160"/>
      <c r="F231" s="158"/>
      <c r="G231" s="160"/>
      <c r="H231" s="157"/>
      <c r="I231" s="157"/>
      <c r="J231" s="157" t="s">
        <v>52</v>
      </c>
      <c r="K231" s="164">
        <f>SUM(I227:I230)</f>
        <v>89.137479999999996</v>
      </c>
      <c r="L231" s="92"/>
    </row>
    <row r="232" spans="1:12">
      <c r="A232" s="72"/>
      <c r="B232" s="246" t="s">
        <v>437</v>
      </c>
      <c r="C232" s="247"/>
      <c r="D232" s="247"/>
      <c r="E232" s="247"/>
      <c r="F232" s="247"/>
      <c r="G232" s="247"/>
      <c r="H232" s="247"/>
      <c r="I232" s="247"/>
      <c r="J232" s="247"/>
      <c r="K232" s="247"/>
      <c r="L232" s="131"/>
    </row>
    <row r="233" spans="1:12">
      <c r="A233" s="72"/>
      <c r="B233" s="115"/>
      <c r="C233" s="115"/>
      <c r="D233" s="115"/>
      <c r="E233" s="115"/>
      <c r="F233" s="115"/>
      <c r="G233" s="115"/>
      <c r="H233" s="115"/>
      <c r="I233" s="115"/>
      <c r="J233" s="115"/>
      <c r="K233" s="115"/>
      <c r="L233" s="131"/>
    </row>
    <row r="234" spans="1:12">
      <c r="A234" s="67" t="s">
        <v>195</v>
      </c>
      <c r="B234" s="248" t="s">
        <v>631</v>
      </c>
      <c r="C234" s="248"/>
      <c r="D234" s="248"/>
      <c r="E234" s="248"/>
      <c r="F234" s="248"/>
      <c r="G234" s="248"/>
      <c r="H234" s="248"/>
      <c r="I234" s="248"/>
      <c r="J234" s="248"/>
      <c r="K234" s="248"/>
      <c r="L234" s="249"/>
    </row>
    <row r="235" spans="1:12">
      <c r="A235" s="68"/>
      <c r="B235" s="129"/>
      <c r="C235" s="130"/>
      <c r="D235" s="130"/>
      <c r="E235" s="130"/>
      <c r="F235" s="130"/>
      <c r="G235" s="130"/>
      <c r="H235" s="130"/>
      <c r="I235" s="130"/>
      <c r="J235" s="130"/>
      <c r="K235" s="130"/>
      <c r="L235" s="131"/>
    </row>
    <row r="236" spans="1:12">
      <c r="A236" s="69"/>
      <c r="B236" s="274"/>
      <c r="C236" s="244"/>
      <c r="D236" s="38" t="s">
        <v>54</v>
      </c>
      <c r="E236" s="38" t="s">
        <v>55</v>
      </c>
      <c r="F236" s="38" t="s">
        <v>56</v>
      </c>
      <c r="G236" s="38" t="s">
        <v>57</v>
      </c>
      <c r="H236" s="38" t="s">
        <v>58</v>
      </c>
      <c r="I236" s="38" t="s">
        <v>64</v>
      </c>
      <c r="J236" s="38"/>
      <c r="K236" s="37"/>
      <c r="L236" s="131"/>
    </row>
    <row r="237" spans="1:12" ht="29.4" customHeight="1">
      <c r="A237" s="420" t="s">
        <v>464</v>
      </c>
      <c r="B237" s="267" t="s">
        <v>628</v>
      </c>
      <c r="C237" s="267"/>
      <c r="D237" s="52">
        <v>0.8</v>
      </c>
      <c r="E237" s="52">
        <v>0.8</v>
      </c>
      <c r="F237" s="158">
        <v>0.6</v>
      </c>
      <c r="G237" s="52">
        <v>15</v>
      </c>
      <c r="H237" s="157"/>
      <c r="I237" s="160">
        <f>G237*F237*E237*D237</f>
        <v>5.7600000000000007</v>
      </c>
      <c r="J237" s="13"/>
      <c r="K237" s="11"/>
      <c r="L237" s="131"/>
    </row>
    <row r="238" spans="1:12" ht="28.2" customHeight="1">
      <c r="A238" s="420"/>
      <c r="B238" s="267" t="s">
        <v>629</v>
      </c>
      <c r="C238" s="267"/>
      <c r="D238" s="52">
        <v>1.7</v>
      </c>
      <c r="E238" s="52">
        <v>0.8</v>
      </c>
      <c r="F238" s="158">
        <v>0.7</v>
      </c>
      <c r="G238" s="52">
        <v>14</v>
      </c>
      <c r="H238" s="157"/>
      <c r="I238" s="160">
        <f>G238*F238*E238*D238</f>
        <v>13.327999999999999</v>
      </c>
      <c r="J238" s="13"/>
      <c r="K238" s="11"/>
      <c r="L238" s="131"/>
    </row>
    <row r="239" spans="1:12">
      <c r="A239" s="420"/>
      <c r="B239" s="267" t="s">
        <v>181</v>
      </c>
      <c r="C239" s="267"/>
      <c r="D239" s="52"/>
      <c r="E239" s="52"/>
      <c r="F239" s="158">
        <v>0.7</v>
      </c>
      <c r="G239" s="52">
        <v>1</v>
      </c>
      <c r="H239" s="157"/>
      <c r="I239" s="160">
        <f>(1.05+0.43)*F239*G239</f>
        <v>1.036</v>
      </c>
      <c r="J239" s="13"/>
      <c r="K239" s="11"/>
      <c r="L239" s="131"/>
    </row>
    <row r="240" spans="1:12">
      <c r="A240" s="420"/>
      <c r="B240" s="267" t="s">
        <v>462</v>
      </c>
      <c r="C240" s="267"/>
      <c r="D240" s="52"/>
      <c r="E240" s="52"/>
      <c r="F240" s="158">
        <v>1</v>
      </c>
      <c r="G240" s="52">
        <v>1</v>
      </c>
      <c r="H240" s="157"/>
      <c r="I240" s="159">
        <f>(2.73+1.78)*F240*G240</f>
        <v>4.51</v>
      </c>
      <c r="J240" s="13"/>
      <c r="K240" s="11"/>
      <c r="L240" s="131"/>
    </row>
    <row r="241" spans="1:12">
      <c r="A241" s="76"/>
      <c r="B241" s="163"/>
      <c r="C241" s="163"/>
      <c r="D241" s="157"/>
      <c r="E241" s="157"/>
      <c r="F241" s="157"/>
      <c r="G241" s="157"/>
      <c r="H241" s="157"/>
      <c r="I241" s="157"/>
      <c r="J241" s="157" t="s">
        <v>52</v>
      </c>
      <c r="K241" s="164">
        <f>SUM(I237:I240)</f>
        <v>24.634</v>
      </c>
      <c r="L241" s="131"/>
    </row>
    <row r="242" spans="1:12">
      <c r="A242" s="69"/>
      <c r="B242" s="246" t="s">
        <v>437</v>
      </c>
      <c r="C242" s="247"/>
      <c r="D242" s="247"/>
      <c r="E242" s="247"/>
      <c r="F242" s="247"/>
      <c r="G242" s="247"/>
      <c r="H242" s="247"/>
      <c r="I242" s="247"/>
      <c r="J242" s="247"/>
      <c r="K242" s="247"/>
      <c r="L242" s="131"/>
    </row>
    <row r="243" spans="1:12">
      <c r="A243" s="70"/>
      <c r="B243" s="129"/>
      <c r="C243" s="130"/>
      <c r="D243" s="130"/>
      <c r="E243" s="130"/>
      <c r="F243" s="130"/>
      <c r="G243" s="130"/>
      <c r="H243" s="130"/>
      <c r="I243" s="130"/>
      <c r="J243" s="130"/>
      <c r="K243" s="130"/>
      <c r="L243" s="131"/>
    </row>
    <row r="244" spans="1:12">
      <c r="A244" s="67" t="s">
        <v>196</v>
      </c>
      <c r="B244" s="248" t="s">
        <v>539</v>
      </c>
      <c r="C244" s="248"/>
      <c r="D244" s="248"/>
      <c r="E244" s="248"/>
      <c r="F244" s="248"/>
      <c r="G244" s="248"/>
      <c r="H244" s="248"/>
      <c r="I244" s="248"/>
      <c r="J244" s="248"/>
      <c r="K244" s="248"/>
      <c r="L244" s="249"/>
    </row>
    <row r="245" spans="1:12">
      <c r="A245" s="69"/>
      <c r="B245" s="129"/>
      <c r="C245" s="130"/>
      <c r="D245" s="130"/>
      <c r="E245" s="130"/>
      <c r="F245" s="130"/>
      <c r="G245" s="130"/>
      <c r="H245" s="130"/>
      <c r="I245" s="130"/>
      <c r="J245" s="130"/>
      <c r="K245" s="130"/>
      <c r="L245" s="131"/>
    </row>
    <row r="246" spans="1:12">
      <c r="A246" s="69"/>
      <c r="B246" s="37"/>
      <c r="C246" s="37"/>
      <c r="D246" s="38" t="s">
        <v>54</v>
      </c>
      <c r="E246" s="38" t="s">
        <v>55</v>
      </c>
      <c r="F246" s="38" t="s">
        <v>56</v>
      </c>
      <c r="G246" s="38" t="s">
        <v>57</v>
      </c>
      <c r="H246" s="38" t="s">
        <v>58</v>
      </c>
      <c r="I246" s="38" t="s">
        <v>59</v>
      </c>
      <c r="J246" s="38"/>
      <c r="K246" s="2"/>
      <c r="L246" s="131"/>
    </row>
    <row r="247" spans="1:12" ht="13.95" customHeight="1">
      <c r="A247" s="69"/>
      <c r="B247" s="340" t="s">
        <v>468</v>
      </c>
      <c r="C247" s="341"/>
      <c r="D247" s="23"/>
      <c r="E247" s="6"/>
      <c r="F247" s="6"/>
      <c r="G247" s="23">
        <f>42.7+254.5</f>
        <v>297.2</v>
      </c>
      <c r="H247" s="6"/>
      <c r="I247" s="23"/>
      <c r="J247" s="121"/>
      <c r="K247" s="5"/>
      <c r="L247" s="131"/>
    </row>
    <row r="248" spans="1:12">
      <c r="A248" s="69"/>
      <c r="B248" s="2"/>
      <c r="C248" s="2"/>
      <c r="D248" s="121"/>
      <c r="E248" s="121"/>
      <c r="F248" s="121"/>
      <c r="G248" s="121"/>
      <c r="H248" s="121"/>
      <c r="I248" s="121"/>
      <c r="J248" s="121" t="s">
        <v>52</v>
      </c>
      <c r="K248" s="4">
        <f>SUM(G247:G247)</f>
        <v>297.2</v>
      </c>
      <c r="L248" s="131"/>
    </row>
    <row r="249" spans="1:12">
      <c r="A249" s="69"/>
      <c r="B249" s="129"/>
      <c r="C249" s="130"/>
      <c r="D249" s="130"/>
      <c r="E249" s="130"/>
      <c r="F249" s="130"/>
      <c r="G249" s="130"/>
      <c r="H249" s="130"/>
      <c r="I249" s="130"/>
      <c r="J249" s="130"/>
      <c r="K249" s="130"/>
      <c r="L249" s="131"/>
    </row>
    <row r="250" spans="1:12" ht="13.95" customHeight="1">
      <c r="A250" s="69"/>
      <c r="B250" s="246" t="s">
        <v>437</v>
      </c>
      <c r="C250" s="247"/>
      <c r="D250" s="247"/>
      <c r="E250" s="247"/>
      <c r="F250" s="247"/>
      <c r="G250" s="247"/>
      <c r="H250" s="247"/>
      <c r="I250" s="247"/>
      <c r="J250" s="247"/>
      <c r="K250" s="247"/>
      <c r="L250" s="131"/>
    </row>
    <row r="251" spans="1:12">
      <c r="A251" s="69"/>
      <c r="B251" s="246"/>
      <c r="C251" s="247"/>
      <c r="D251" s="247"/>
      <c r="E251" s="247"/>
      <c r="F251" s="247"/>
      <c r="G251" s="247"/>
      <c r="H251" s="247"/>
      <c r="I251" s="247"/>
      <c r="J251" s="247"/>
      <c r="K251" s="247"/>
      <c r="L251" s="131"/>
    </row>
    <row r="252" spans="1:12">
      <c r="A252" s="72"/>
      <c r="B252" s="115"/>
      <c r="C252" s="115"/>
      <c r="D252" s="115"/>
      <c r="E252" s="115"/>
      <c r="F252" s="115"/>
      <c r="G252" s="115"/>
      <c r="H252" s="115"/>
      <c r="I252" s="115"/>
      <c r="J252" s="115"/>
      <c r="K252" s="115"/>
      <c r="L252" s="131"/>
    </row>
    <row r="253" spans="1:12">
      <c r="A253" s="72"/>
      <c r="B253" s="115"/>
      <c r="C253" s="115"/>
      <c r="D253" s="115"/>
      <c r="E253" s="115"/>
      <c r="F253" s="115"/>
      <c r="G253" s="115"/>
      <c r="H253" s="115"/>
      <c r="I253" s="115"/>
      <c r="J253" s="115"/>
      <c r="K253" s="115"/>
      <c r="L253" s="131"/>
    </row>
    <row r="254" spans="1:12">
      <c r="A254" s="72"/>
      <c r="B254" s="115"/>
      <c r="C254" s="115"/>
      <c r="D254" s="115"/>
      <c r="E254" s="115"/>
      <c r="F254" s="115"/>
      <c r="G254" s="115"/>
      <c r="H254" s="115"/>
      <c r="I254" s="115"/>
      <c r="J254" s="115"/>
      <c r="K254" s="115"/>
      <c r="L254" s="131"/>
    </row>
    <row r="255" spans="1:12">
      <c r="A255" s="72"/>
      <c r="B255" s="115"/>
      <c r="C255" s="115"/>
      <c r="D255" s="115"/>
      <c r="E255" s="115"/>
      <c r="F255" s="115"/>
      <c r="G255" s="115"/>
      <c r="H255" s="115"/>
      <c r="I255" s="115"/>
      <c r="J255" s="115"/>
      <c r="K255" s="115"/>
      <c r="L255" s="131"/>
    </row>
    <row r="256" spans="1:12">
      <c r="A256" s="72"/>
      <c r="B256" s="115"/>
      <c r="C256" s="115"/>
      <c r="D256" s="115"/>
      <c r="E256" s="115"/>
      <c r="F256" s="115"/>
      <c r="G256" s="115"/>
      <c r="H256" s="115"/>
      <c r="I256" s="115"/>
      <c r="J256" s="115"/>
      <c r="K256" s="115"/>
      <c r="L256" s="131"/>
    </row>
    <row r="257" spans="1:12">
      <c r="A257" s="72"/>
      <c r="B257" s="115"/>
      <c r="C257" s="115"/>
      <c r="D257" s="115"/>
      <c r="E257" s="115"/>
      <c r="F257" s="115"/>
      <c r="G257" s="115"/>
      <c r="H257" s="115"/>
      <c r="I257" s="115"/>
      <c r="J257" s="115"/>
      <c r="K257" s="115"/>
      <c r="L257" s="131"/>
    </row>
    <row r="258" spans="1:12">
      <c r="A258" s="72"/>
      <c r="B258" s="115"/>
      <c r="C258" s="115"/>
      <c r="D258" s="115"/>
      <c r="E258" s="115"/>
      <c r="F258" s="115"/>
      <c r="G258" s="115"/>
      <c r="H258" s="115"/>
      <c r="I258" s="115"/>
      <c r="J258" s="115"/>
      <c r="K258" s="115"/>
      <c r="L258" s="131"/>
    </row>
    <row r="259" spans="1:12">
      <c r="A259" s="72"/>
      <c r="B259" s="115"/>
      <c r="C259" s="115"/>
      <c r="D259" s="115"/>
      <c r="E259" s="115"/>
      <c r="F259" s="115"/>
      <c r="G259" s="115"/>
      <c r="H259" s="115"/>
      <c r="I259" s="115"/>
      <c r="J259" s="115"/>
      <c r="K259" s="115"/>
      <c r="L259" s="131"/>
    </row>
    <row r="260" spans="1:12">
      <c r="A260" s="67" t="s">
        <v>197</v>
      </c>
      <c r="B260" s="248" t="s">
        <v>540</v>
      </c>
      <c r="C260" s="248"/>
      <c r="D260" s="248"/>
      <c r="E260" s="248"/>
      <c r="F260" s="248"/>
      <c r="G260" s="248"/>
      <c r="H260" s="248"/>
      <c r="I260" s="248"/>
      <c r="J260" s="248"/>
      <c r="K260" s="248"/>
      <c r="L260" s="249"/>
    </row>
    <row r="261" spans="1:12">
      <c r="A261" s="69"/>
      <c r="B261" s="129"/>
      <c r="C261" s="130"/>
      <c r="D261" s="130"/>
      <c r="E261" s="130"/>
      <c r="F261" s="130"/>
      <c r="G261" s="130"/>
      <c r="H261" s="130"/>
      <c r="I261" s="130"/>
      <c r="J261" s="130"/>
      <c r="K261" s="130"/>
      <c r="L261" s="131"/>
    </row>
    <row r="262" spans="1:12">
      <c r="A262" s="69"/>
      <c r="B262" s="37"/>
      <c r="C262" s="37"/>
      <c r="D262" s="38" t="s">
        <v>54</v>
      </c>
      <c r="E262" s="38" t="s">
        <v>55</v>
      </c>
      <c r="F262" s="38" t="s">
        <v>56</v>
      </c>
      <c r="G262" s="38" t="s">
        <v>57</v>
      </c>
      <c r="H262" s="38" t="s">
        <v>58</v>
      </c>
      <c r="I262" s="38" t="s">
        <v>59</v>
      </c>
      <c r="J262" s="38"/>
      <c r="K262" s="2"/>
      <c r="L262" s="131"/>
    </row>
    <row r="263" spans="1:12">
      <c r="A263" s="69"/>
      <c r="B263" s="340" t="s">
        <v>468</v>
      </c>
      <c r="C263" s="341"/>
      <c r="D263" s="23"/>
      <c r="E263" s="6"/>
      <c r="F263" s="6"/>
      <c r="G263" s="23">
        <v>330.1</v>
      </c>
      <c r="H263" s="6"/>
      <c r="I263" s="23"/>
      <c r="J263" s="121"/>
      <c r="K263" s="5"/>
      <c r="L263" s="131"/>
    </row>
    <row r="264" spans="1:12">
      <c r="A264" s="69"/>
      <c r="B264" s="2"/>
      <c r="C264" s="2"/>
      <c r="D264" s="121"/>
      <c r="E264" s="121"/>
      <c r="F264" s="121"/>
      <c r="G264" s="121"/>
      <c r="H264" s="121"/>
      <c r="I264" s="121"/>
      <c r="J264" s="121" t="s">
        <v>52</v>
      </c>
      <c r="K264" s="4">
        <f>SUM(G263:G263)</f>
        <v>330.1</v>
      </c>
      <c r="L264" s="131"/>
    </row>
    <row r="265" spans="1:12">
      <c r="A265" s="69"/>
      <c r="B265" s="129"/>
      <c r="C265" s="130"/>
      <c r="D265" s="130"/>
      <c r="E265" s="130"/>
      <c r="F265" s="130"/>
      <c r="G265" s="130"/>
      <c r="H265" s="130"/>
      <c r="I265" s="130"/>
      <c r="J265" s="130"/>
      <c r="K265" s="130"/>
      <c r="L265" s="131"/>
    </row>
    <row r="266" spans="1:12">
      <c r="A266" s="69"/>
      <c r="B266" s="246" t="s">
        <v>437</v>
      </c>
      <c r="C266" s="247"/>
      <c r="D266" s="247"/>
      <c r="E266" s="247"/>
      <c r="F266" s="247"/>
      <c r="G266" s="247"/>
      <c r="H266" s="247"/>
      <c r="I266" s="247"/>
      <c r="J266" s="247"/>
      <c r="K266" s="247"/>
      <c r="L266" s="131"/>
    </row>
    <row r="267" spans="1:12">
      <c r="A267" s="69"/>
      <c r="B267" s="246"/>
      <c r="C267" s="247"/>
      <c r="D267" s="247"/>
      <c r="E267" s="247"/>
      <c r="F267" s="247"/>
      <c r="G267" s="247"/>
      <c r="H267" s="247"/>
      <c r="I267" s="247"/>
      <c r="J267" s="247"/>
      <c r="K267" s="247"/>
      <c r="L267" s="131"/>
    </row>
    <row r="268" spans="1:12">
      <c r="A268" s="72"/>
      <c r="B268" s="115"/>
      <c r="C268" s="115"/>
      <c r="D268" s="115"/>
      <c r="E268" s="115"/>
      <c r="F268" s="115"/>
      <c r="G268" s="115"/>
      <c r="H268" s="115"/>
      <c r="I268" s="115"/>
      <c r="J268" s="115"/>
      <c r="K268" s="115"/>
      <c r="L268" s="131"/>
    </row>
    <row r="269" spans="1:12">
      <c r="A269" s="72"/>
      <c r="B269" s="115"/>
      <c r="C269" s="115"/>
      <c r="D269" s="115"/>
      <c r="E269" s="115"/>
      <c r="F269" s="115"/>
      <c r="G269" s="115"/>
      <c r="H269" s="115"/>
      <c r="I269" s="115"/>
      <c r="J269" s="115"/>
      <c r="K269" s="115"/>
      <c r="L269" s="131"/>
    </row>
    <row r="270" spans="1:12">
      <c r="A270" s="72"/>
      <c r="B270" s="115"/>
      <c r="C270" s="115"/>
      <c r="D270" s="115"/>
      <c r="E270" s="115"/>
      <c r="F270" s="115"/>
      <c r="G270" s="115"/>
      <c r="H270" s="115"/>
      <c r="I270" s="115"/>
      <c r="J270" s="115"/>
      <c r="K270" s="115"/>
      <c r="L270" s="131"/>
    </row>
    <row r="271" spans="1:12">
      <c r="A271" s="72"/>
      <c r="B271" s="115"/>
      <c r="C271" s="115"/>
      <c r="D271" s="115"/>
      <c r="E271" s="115"/>
      <c r="F271" s="115"/>
      <c r="G271" s="115"/>
      <c r="H271" s="115"/>
      <c r="I271" s="115"/>
      <c r="J271" s="115"/>
      <c r="K271" s="115"/>
      <c r="L271" s="131"/>
    </row>
    <row r="272" spans="1:12">
      <c r="A272" s="72"/>
      <c r="B272" s="115"/>
      <c r="C272" s="115"/>
      <c r="D272" s="115"/>
      <c r="E272" s="115"/>
      <c r="F272" s="115"/>
      <c r="G272" s="115"/>
      <c r="H272" s="115"/>
      <c r="I272" s="115"/>
      <c r="J272" s="115"/>
      <c r="K272" s="115"/>
      <c r="L272" s="131"/>
    </row>
    <row r="273" spans="1:12">
      <c r="A273" s="72"/>
      <c r="B273" s="115"/>
      <c r="C273" s="115"/>
      <c r="D273" s="115"/>
      <c r="E273" s="115"/>
      <c r="F273" s="115"/>
      <c r="G273" s="115"/>
      <c r="H273" s="115"/>
      <c r="I273" s="115"/>
      <c r="J273" s="115"/>
      <c r="K273" s="115"/>
      <c r="L273" s="131"/>
    </row>
    <row r="274" spans="1:12">
      <c r="A274" s="67" t="s">
        <v>632</v>
      </c>
      <c r="B274" s="248" t="s">
        <v>442</v>
      </c>
      <c r="C274" s="248"/>
      <c r="D274" s="248"/>
      <c r="E274" s="248"/>
      <c r="F274" s="248"/>
      <c r="G274" s="248"/>
      <c r="H274" s="248"/>
      <c r="I274" s="248"/>
      <c r="J274" s="248"/>
      <c r="K274" s="248"/>
      <c r="L274" s="249"/>
    </row>
    <row r="275" spans="1:12">
      <c r="A275" s="69"/>
      <c r="B275" s="129"/>
      <c r="C275" s="130"/>
      <c r="D275" s="130"/>
      <c r="E275" s="130"/>
      <c r="F275" s="130"/>
      <c r="G275" s="130"/>
      <c r="H275" s="130"/>
      <c r="I275" s="130"/>
      <c r="J275" s="130"/>
      <c r="K275" s="130"/>
      <c r="L275" s="131"/>
    </row>
    <row r="276" spans="1:12">
      <c r="A276" s="69"/>
      <c r="B276" s="37"/>
      <c r="C276" s="37"/>
      <c r="D276" s="38" t="s">
        <v>54</v>
      </c>
      <c r="E276" s="38" t="s">
        <v>55</v>
      </c>
      <c r="F276" s="38" t="s">
        <v>56</v>
      </c>
      <c r="G276" s="38" t="s">
        <v>57</v>
      </c>
      <c r="H276" s="38" t="s">
        <v>58</v>
      </c>
      <c r="I276" s="38" t="s">
        <v>59</v>
      </c>
      <c r="J276" s="38"/>
      <c r="K276" s="2"/>
      <c r="L276" s="131"/>
    </row>
    <row r="277" spans="1:12" ht="13.8" customHeight="1">
      <c r="A277" s="69"/>
      <c r="B277" s="340" t="s">
        <v>468</v>
      </c>
      <c r="C277" s="341"/>
      <c r="D277" s="38"/>
      <c r="E277" s="38"/>
      <c r="F277" s="38"/>
      <c r="G277" s="99">
        <v>478.7</v>
      </c>
      <c r="H277" s="38"/>
      <c r="I277" s="38"/>
      <c r="J277" s="38"/>
      <c r="K277" s="5"/>
      <c r="L277" s="131"/>
    </row>
    <row r="278" spans="1:12">
      <c r="A278" s="69"/>
      <c r="B278" s="2"/>
      <c r="C278" s="2"/>
      <c r="D278" s="121"/>
      <c r="E278" s="121"/>
      <c r="F278" s="121"/>
      <c r="G278" s="121"/>
      <c r="H278" s="121"/>
      <c r="I278" s="121"/>
      <c r="J278" s="121" t="s">
        <v>52</v>
      </c>
      <c r="K278" s="4">
        <f>SUM(G277:G277)</f>
        <v>478.7</v>
      </c>
      <c r="L278" s="131"/>
    </row>
    <row r="279" spans="1:12">
      <c r="A279" s="69"/>
      <c r="B279" s="129"/>
      <c r="C279" s="130"/>
      <c r="D279" s="130"/>
      <c r="E279" s="130"/>
      <c r="F279" s="130"/>
      <c r="G279" s="130"/>
      <c r="H279" s="130"/>
      <c r="I279" s="130"/>
      <c r="J279" s="130"/>
      <c r="K279" s="130"/>
      <c r="L279" s="131"/>
    </row>
    <row r="280" spans="1:12">
      <c r="A280" s="69"/>
      <c r="B280" s="246" t="s">
        <v>437</v>
      </c>
      <c r="C280" s="247"/>
      <c r="D280" s="247"/>
      <c r="E280" s="247"/>
      <c r="F280" s="247"/>
      <c r="G280" s="247"/>
      <c r="H280" s="247"/>
      <c r="I280" s="247"/>
      <c r="J280" s="247"/>
      <c r="K280" s="247"/>
      <c r="L280" s="131"/>
    </row>
    <row r="281" spans="1:12">
      <c r="A281" s="69"/>
      <c r="B281" s="246"/>
      <c r="C281" s="247"/>
      <c r="D281" s="247"/>
      <c r="E281" s="247"/>
      <c r="F281" s="247"/>
      <c r="G281" s="247"/>
      <c r="H281" s="247"/>
      <c r="I281" s="247"/>
      <c r="J281" s="247"/>
      <c r="K281" s="247"/>
      <c r="L281" s="131"/>
    </row>
    <row r="282" spans="1:12">
      <c r="A282" s="72"/>
      <c r="B282" s="115"/>
      <c r="C282" s="115"/>
      <c r="D282" s="115"/>
      <c r="E282" s="115"/>
      <c r="F282" s="115"/>
      <c r="G282" s="115"/>
      <c r="H282" s="115"/>
      <c r="I282" s="115"/>
      <c r="J282" s="115"/>
      <c r="K282" s="115"/>
      <c r="L282" s="131"/>
    </row>
    <row r="283" spans="1:12">
      <c r="A283" s="72"/>
      <c r="B283" s="115"/>
      <c r="C283" s="115"/>
      <c r="D283" s="115"/>
      <c r="E283" s="115"/>
      <c r="F283" s="115"/>
      <c r="G283" s="115"/>
      <c r="H283" s="115"/>
      <c r="I283" s="115"/>
      <c r="J283" s="115"/>
      <c r="K283" s="115"/>
      <c r="L283" s="131"/>
    </row>
    <row r="284" spans="1:12">
      <c r="A284" s="72"/>
      <c r="B284" s="115"/>
      <c r="C284" s="115"/>
      <c r="D284" s="115"/>
      <c r="E284" s="115"/>
      <c r="F284" s="115"/>
      <c r="G284" s="115"/>
      <c r="H284" s="115"/>
      <c r="I284" s="115"/>
      <c r="J284" s="115"/>
      <c r="K284" s="115"/>
      <c r="L284" s="131"/>
    </row>
    <row r="285" spans="1:12">
      <c r="A285" s="72"/>
      <c r="B285" s="115"/>
      <c r="C285" s="115"/>
      <c r="D285" s="115"/>
      <c r="E285" s="115"/>
      <c r="F285" s="115"/>
      <c r="G285" s="115"/>
      <c r="H285" s="115"/>
      <c r="I285" s="115"/>
      <c r="J285" s="115"/>
      <c r="K285" s="115"/>
      <c r="L285" s="131"/>
    </row>
    <row r="286" spans="1:12">
      <c r="A286" s="72"/>
      <c r="B286" s="115"/>
      <c r="C286" s="115"/>
      <c r="D286" s="115"/>
      <c r="E286" s="115"/>
      <c r="F286" s="115"/>
      <c r="G286" s="115"/>
      <c r="H286" s="115"/>
      <c r="I286" s="115"/>
      <c r="J286" s="115"/>
      <c r="K286" s="115"/>
      <c r="L286" s="131"/>
    </row>
    <row r="287" spans="1:12">
      <c r="A287" s="72"/>
      <c r="B287" s="115"/>
      <c r="C287" s="115"/>
      <c r="D287" s="115"/>
      <c r="E287" s="115"/>
      <c r="F287" s="115"/>
      <c r="G287" s="115"/>
      <c r="H287" s="115"/>
      <c r="I287" s="115"/>
      <c r="J287" s="115"/>
      <c r="K287" s="115"/>
      <c r="L287" s="131"/>
    </row>
    <row r="288" spans="1:12">
      <c r="A288" s="67" t="s">
        <v>198</v>
      </c>
      <c r="B288" s="248" t="s">
        <v>463</v>
      </c>
      <c r="C288" s="248"/>
      <c r="D288" s="248"/>
      <c r="E288" s="248"/>
      <c r="F288" s="248"/>
      <c r="G288" s="248"/>
      <c r="H288" s="248"/>
      <c r="I288" s="248"/>
      <c r="J288" s="248"/>
      <c r="K288" s="248"/>
      <c r="L288" s="249"/>
    </row>
    <row r="289" spans="1:12">
      <c r="A289" s="67" t="s">
        <v>199</v>
      </c>
      <c r="B289" s="248" t="s">
        <v>444</v>
      </c>
      <c r="C289" s="248"/>
      <c r="D289" s="248"/>
      <c r="E289" s="248"/>
      <c r="F289" s="248"/>
      <c r="G289" s="248"/>
      <c r="H289" s="248"/>
      <c r="I289" s="248"/>
      <c r="J289" s="248"/>
      <c r="K289" s="248"/>
      <c r="L289" s="249"/>
    </row>
    <row r="290" spans="1:12">
      <c r="A290" s="90"/>
      <c r="B290" s="91"/>
      <c r="C290" s="91"/>
      <c r="D290" s="91"/>
      <c r="E290" s="91"/>
      <c r="F290" s="91"/>
      <c r="G290" s="91"/>
      <c r="H290" s="91"/>
      <c r="I290" s="91"/>
      <c r="J290" s="91"/>
      <c r="K290" s="91"/>
      <c r="L290" s="92"/>
    </row>
    <row r="291" spans="1:12">
      <c r="A291" s="90"/>
      <c r="B291" s="333"/>
      <c r="C291" s="334"/>
      <c r="D291" s="157" t="s">
        <v>54</v>
      </c>
      <c r="E291" s="157" t="s">
        <v>55</v>
      </c>
      <c r="F291" s="157" t="s">
        <v>56</v>
      </c>
      <c r="G291" s="157" t="s">
        <v>57</v>
      </c>
      <c r="H291" s="157" t="s">
        <v>58</v>
      </c>
      <c r="I291" s="157" t="s">
        <v>59</v>
      </c>
      <c r="J291" s="157"/>
      <c r="K291" s="163"/>
      <c r="L291" s="92"/>
    </row>
    <row r="292" spans="1:12">
      <c r="A292" s="90"/>
      <c r="B292" s="242" t="s">
        <v>127</v>
      </c>
      <c r="C292" s="242"/>
      <c r="D292" s="160">
        <v>6.48</v>
      </c>
      <c r="E292" s="160">
        <v>0.25</v>
      </c>
      <c r="F292" s="161"/>
      <c r="G292" s="160">
        <v>1</v>
      </c>
      <c r="H292" s="160"/>
      <c r="I292" s="159">
        <f t="shared" ref="I292:I301" si="4">D292*E292*G292</f>
        <v>1.62</v>
      </c>
      <c r="J292" s="242"/>
      <c r="K292" s="242"/>
      <c r="L292" s="92"/>
    </row>
    <row r="293" spans="1:12">
      <c r="A293" s="90"/>
      <c r="B293" s="242" t="s">
        <v>128</v>
      </c>
      <c r="C293" s="242"/>
      <c r="D293" s="160">
        <v>2.65</v>
      </c>
      <c r="E293" s="160">
        <v>0.25</v>
      </c>
      <c r="F293" s="165"/>
      <c r="G293" s="160">
        <v>1</v>
      </c>
      <c r="H293" s="160"/>
      <c r="I293" s="159">
        <f t="shared" si="4"/>
        <v>0.66249999999999998</v>
      </c>
      <c r="J293" s="242"/>
      <c r="K293" s="242"/>
      <c r="L293" s="92"/>
    </row>
    <row r="294" spans="1:12">
      <c r="A294" s="90"/>
      <c r="B294" s="242" t="s">
        <v>129</v>
      </c>
      <c r="C294" s="242"/>
      <c r="D294" s="160">
        <v>5.95</v>
      </c>
      <c r="E294" s="160">
        <v>0.25</v>
      </c>
      <c r="F294" s="165"/>
      <c r="G294" s="160">
        <v>1</v>
      </c>
      <c r="H294" s="160"/>
      <c r="I294" s="159">
        <f t="shared" si="4"/>
        <v>1.4875</v>
      </c>
      <c r="J294" s="242"/>
      <c r="K294" s="242"/>
      <c r="L294" s="92"/>
    </row>
    <row r="295" spans="1:12">
      <c r="A295" s="90"/>
      <c r="B295" s="242" t="s">
        <v>130</v>
      </c>
      <c r="C295" s="242"/>
      <c r="D295" s="160">
        <v>5.96</v>
      </c>
      <c r="E295" s="160">
        <v>0.25</v>
      </c>
      <c r="F295" s="165"/>
      <c r="G295" s="160">
        <v>1</v>
      </c>
      <c r="H295" s="160"/>
      <c r="I295" s="159">
        <f t="shared" si="4"/>
        <v>1.49</v>
      </c>
      <c r="J295" s="242"/>
      <c r="K295" s="242"/>
      <c r="L295" s="92"/>
    </row>
    <row r="296" spans="1:12">
      <c r="A296" s="90"/>
      <c r="B296" s="242" t="s">
        <v>131</v>
      </c>
      <c r="C296" s="242"/>
      <c r="D296" s="160">
        <v>6.57</v>
      </c>
      <c r="E296" s="160">
        <v>0.25</v>
      </c>
      <c r="F296" s="165"/>
      <c r="G296" s="160">
        <v>1</v>
      </c>
      <c r="H296" s="160"/>
      <c r="I296" s="159">
        <f t="shared" si="4"/>
        <v>1.6425000000000001</v>
      </c>
      <c r="J296" s="242"/>
      <c r="K296" s="242"/>
      <c r="L296" s="92"/>
    </row>
    <row r="297" spans="1:12">
      <c r="A297" s="90"/>
      <c r="B297" s="242" t="s">
        <v>132</v>
      </c>
      <c r="C297" s="242"/>
      <c r="D297" s="160">
        <v>4.07</v>
      </c>
      <c r="E297" s="160">
        <v>0.25</v>
      </c>
      <c r="F297" s="165"/>
      <c r="G297" s="160">
        <v>1</v>
      </c>
      <c r="H297" s="160"/>
      <c r="I297" s="159">
        <f t="shared" si="4"/>
        <v>1.0175000000000001</v>
      </c>
      <c r="J297" s="242"/>
      <c r="K297" s="242"/>
      <c r="L297" s="92"/>
    </row>
    <row r="298" spans="1:12">
      <c r="A298" s="90"/>
      <c r="B298" s="242" t="s">
        <v>133</v>
      </c>
      <c r="C298" s="242"/>
      <c r="D298" s="160">
        <v>6.62</v>
      </c>
      <c r="E298" s="160">
        <v>0.25</v>
      </c>
      <c r="F298" s="165"/>
      <c r="G298" s="160">
        <v>1</v>
      </c>
      <c r="H298" s="160"/>
      <c r="I298" s="159">
        <f t="shared" si="4"/>
        <v>1.655</v>
      </c>
      <c r="J298" s="242"/>
      <c r="K298" s="242"/>
      <c r="L298" s="92"/>
    </row>
    <row r="299" spans="1:12">
      <c r="A299" s="90"/>
      <c r="B299" s="242" t="s">
        <v>134</v>
      </c>
      <c r="C299" s="242"/>
      <c r="D299" s="160">
        <v>6.24</v>
      </c>
      <c r="E299" s="160">
        <v>0.25</v>
      </c>
      <c r="F299" s="165"/>
      <c r="G299" s="160">
        <v>1</v>
      </c>
      <c r="H299" s="160"/>
      <c r="I299" s="159">
        <f t="shared" si="4"/>
        <v>1.56</v>
      </c>
      <c r="J299" s="242"/>
      <c r="K299" s="242"/>
      <c r="L299" s="92"/>
    </row>
    <row r="300" spans="1:12">
      <c r="A300" s="90"/>
      <c r="B300" s="242" t="s">
        <v>135</v>
      </c>
      <c r="C300" s="242"/>
      <c r="D300" s="160">
        <v>4.42</v>
      </c>
      <c r="E300" s="160">
        <v>0.25</v>
      </c>
      <c r="F300" s="165"/>
      <c r="G300" s="160">
        <v>1</v>
      </c>
      <c r="H300" s="160"/>
      <c r="I300" s="159">
        <f t="shared" si="4"/>
        <v>1.105</v>
      </c>
      <c r="J300" s="242"/>
      <c r="K300" s="242"/>
      <c r="L300" s="92"/>
    </row>
    <row r="301" spans="1:12">
      <c r="A301" s="90"/>
      <c r="B301" s="313" t="s">
        <v>136</v>
      </c>
      <c r="C301" s="287"/>
      <c r="D301" s="160">
        <v>5.29</v>
      </c>
      <c r="E301" s="160">
        <v>0.4</v>
      </c>
      <c r="F301" s="165"/>
      <c r="G301" s="160">
        <v>1</v>
      </c>
      <c r="H301" s="160"/>
      <c r="I301" s="159">
        <f t="shared" si="4"/>
        <v>2.1160000000000001</v>
      </c>
      <c r="J301" s="218"/>
      <c r="K301" s="218"/>
      <c r="L301" s="92"/>
    </row>
    <row r="302" spans="1:12">
      <c r="A302" s="90"/>
      <c r="B302" s="163"/>
      <c r="C302" s="163"/>
      <c r="D302" s="157"/>
      <c r="E302" s="157"/>
      <c r="F302" s="157"/>
      <c r="G302" s="157"/>
      <c r="H302" s="157"/>
      <c r="I302" s="157"/>
      <c r="J302" s="157" t="s">
        <v>52</v>
      </c>
      <c r="K302" s="164">
        <f>SUM(I292:I301)</f>
        <v>14.356000000000002</v>
      </c>
      <c r="L302" s="92"/>
    </row>
    <row r="303" spans="1:12">
      <c r="A303" s="90"/>
      <c r="B303" s="246" t="s">
        <v>437</v>
      </c>
      <c r="C303" s="247"/>
      <c r="D303" s="247"/>
      <c r="E303" s="247"/>
      <c r="F303" s="247"/>
      <c r="G303" s="247"/>
      <c r="H303" s="247"/>
      <c r="I303" s="247"/>
      <c r="J303" s="247"/>
      <c r="K303" s="247"/>
      <c r="L303" s="92"/>
    </row>
    <row r="304" spans="1:12">
      <c r="A304" s="69"/>
      <c r="B304" s="114"/>
      <c r="C304" s="115"/>
      <c r="D304" s="115"/>
      <c r="E304" s="115"/>
      <c r="F304" s="115"/>
      <c r="G304" s="115"/>
      <c r="H304" s="115"/>
      <c r="I304" s="115"/>
      <c r="J304" s="115"/>
      <c r="K304" s="115"/>
      <c r="L304" s="131"/>
    </row>
    <row r="305" spans="1:12">
      <c r="A305" s="67" t="s">
        <v>200</v>
      </c>
      <c r="B305" s="248" t="s">
        <v>445</v>
      </c>
      <c r="C305" s="248"/>
      <c r="D305" s="248"/>
      <c r="E305" s="248"/>
      <c r="F305" s="248"/>
      <c r="G305" s="248"/>
      <c r="H305" s="248"/>
      <c r="I305" s="248"/>
      <c r="J305" s="248"/>
      <c r="K305" s="248"/>
      <c r="L305" s="249"/>
    </row>
    <row r="306" spans="1:12">
      <c r="A306" s="90"/>
      <c r="B306" s="91"/>
      <c r="C306" s="91"/>
      <c r="D306" s="91"/>
      <c r="E306" s="91"/>
      <c r="F306" s="91"/>
      <c r="G306" s="91"/>
      <c r="H306" s="91"/>
      <c r="I306" s="91"/>
      <c r="J306" s="91"/>
      <c r="K306" s="91"/>
      <c r="L306" s="92"/>
    </row>
    <row r="307" spans="1:12">
      <c r="A307" s="90"/>
      <c r="B307" s="333"/>
      <c r="C307" s="334"/>
      <c r="D307" s="157" t="s">
        <v>54</v>
      </c>
      <c r="E307" s="157" t="s">
        <v>55</v>
      </c>
      <c r="F307" s="157" t="s">
        <v>56</v>
      </c>
      <c r="G307" s="157" t="s">
        <v>57</v>
      </c>
      <c r="H307" s="157" t="s">
        <v>58</v>
      </c>
      <c r="I307" s="157" t="s">
        <v>59</v>
      </c>
      <c r="J307" s="157"/>
      <c r="K307" s="163"/>
      <c r="L307" s="92"/>
    </row>
    <row r="308" spans="1:12">
      <c r="A308" s="90"/>
      <c r="B308" s="242" t="s">
        <v>127</v>
      </c>
      <c r="C308" s="242"/>
      <c r="D308" s="160">
        <v>6.48</v>
      </c>
      <c r="E308" s="160">
        <v>0.25</v>
      </c>
      <c r="F308" s="160">
        <v>0.4</v>
      </c>
      <c r="G308" s="160">
        <v>1</v>
      </c>
      <c r="H308" s="160"/>
      <c r="I308" s="160">
        <f>(F308+F308)*D308*G308</f>
        <v>5.1840000000000011</v>
      </c>
      <c r="J308" s="242"/>
      <c r="K308" s="242"/>
      <c r="L308" s="92"/>
    </row>
    <row r="309" spans="1:12">
      <c r="A309" s="90"/>
      <c r="B309" s="242" t="s">
        <v>128</v>
      </c>
      <c r="C309" s="242"/>
      <c r="D309" s="160">
        <v>2.65</v>
      </c>
      <c r="E309" s="160">
        <v>0.25</v>
      </c>
      <c r="F309" s="160">
        <v>0.4</v>
      </c>
      <c r="G309" s="160">
        <v>1</v>
      </c>
      <c r="H309" s="160"/>
      <c r="I309" s="160">
        <f t="shared" ref="I309:I317" si="5">(F309+F309)*D309*G309</f>
        <v>2.12</v>
      </c>
      <c r="J309" s="242"/>
      <c r="K309" s="242"/>
      <c r="L309" s="92"/>
    </row>
    <row r="310" spans="1:12">
      <c r="A310" s="90"/>
      <c r="B310" s="242" t="s">
        <v>129</v>
      </c>
      <c r="C310" s="242"/>
      <c r="D310" s="160">
        <v>5.95</v>
      </c>
      <c r="E310" s="160">
        <v>0.25</v>
      </c>
      <c r="F310" s="160">
        <v>0.4</v>
      </c>
      <c r="G310" s="160">
        <v>1</v>
      </c>
      <c r="H310" s="160"/>
      <c r="I310" s="160">
        <f t="shared" si="5"/>
        <v>4.7600000000000007</v>
      </c>
      <c r="J310" s="242"/>
      <c r="K310" s="242"/>
      <c r="L310" s="92"/>
    </row>
    <row r="311" spans="1:12">
      <c r="A311" s="90"/>
      <c r="B311" s="242" t="s">
        <v>130</v>
      </c>
      <c r="C311" s="242"/>
      <c r="D311" s="160">
        <v>5.96</v>
      </c>
      <c r="E311" s="160">
        <v>0.25</v>
      </c>
      <c r="F311" s="160">
        <v>0.4</v>
      </c>
      <c r="G311" s="160">
        <v>1</v>
      </c>
      <c r="H311" s="160"/>
      <c r="I311" s="160">
        <f t="shared" si="5"/>
        <v>4.7679999999999998</v>
      </c>
      <c r="J311" s="242"/>
      <c r="K311" s="242"/>
      <c r="L311" s="92"/>
    </row>
    <row r="312" spans="1:12">
      <c r="A312" s="90"/>
      <c r="B312" s="242" t="s">
        <v>131</v>
      </c>
      <c r="C312" s="242"/>
      <c r="D312" s="160">
        <v>6.57</v>
      </c>
      <c r="E312" s="160">
        <v>0.25</v>
      </c>
      <c r="F312" s="160">
        <v>0.4</v>
      </c>
      <c r="G312" s="160">
        <v>1</v>
      </c>
      <c r="H312" s="160"/>
      <c r="I312" s="160">
        <f t="shared" si="5"/>
        <v>5.2560000000000002</v>
      </c>
      <c r="J312" s="242"/>
      <c r="K312" s="242"/>
      <c r="L312" s="92"/>
    </row>
    <row r="313" spans="1:12">
      <c r="A313" s="90"/>
      <c r="B313" s="242" t="s">
        <v>132</v>
      </c>
      <c r="C313" s="242"/>
      <c r="D313" s="160">
        <v>4.07</v>
      </c>
      <c r="E313" s="160">
        <v>0.25</v>
      </c>
      <c r="F313" s="160">
        <v>0.4</v>
      </c>
      <c r="G313" s="160">
        <v>1</v>
      </c>
      <c r="H313" s="160"/>
      <c r="I313" s="160">
        <f t="shared" si="5"/>
        <v>3.2560000000000002</v>
      </c>
      <c r="J313" s="242"/>
      <c r="K313" s="242"/>
      <c r="L313" s="92"/>
    </row>
    <row r="314" spans="1:12">
      <c r="A314" s="90"/>
      <c r="B314" s="242" t="s">
        <v>133</v>
      </c>
      <c r="C314" s="242"/>
      <c r="D314" s="160">
        <v>6.62</v>
      </c>
      <c r="E314" s="160">
        <v>0.25</v>
      </c>
      <c r="F314" s="160">
        <v>0.4</v>
      </c>
      <c r="G314" s="160">
        <v>1</v>
      </c>
      <c r="H314" s="160"/>
      <c r="I314" s="160">
        <f t="shared" si="5"/>
        <v>5.2960000000000003</v>
      </c>
      <c r="J314" s="242"/>
      <c r="K314" s="242"/>
      <c r="L314" s="92"/>
    </row>
    <row r="315" spans="1:12">
      <c r="A315" s="90"/>
      <c r="B315" s="242" t="s">
        <v>134</v>
      </c>
      <c r="C315" s="242"/>
      <c r="D315" s="160">
        <v>6.24</v>
      </c>
      <c r="E315" s="160">
        <v>0.25</v>
      </c>
      <c r="F315" s="160">
        <v>0.4</v>
      </c>
      <c r="G315" s="160">
        <v>1</v>
      </c>
      <c r="H315" s="160"/>
      <c r="I315" s="160">
        <f t="shared" si="5"/>
        <v>4.9920000000000009</v>
      </c>
      <c r="J315" s="242"/>
      <c r="K315" s="242"/>
      <c r="L315" s="92"/>
    </row>
    <row r="316" spans="1:12">
      <c r="A316" s="90"/>
      <c r="B316" s="242" t="s">
        <v>135</v>
      </c>
      <c r="C316" s="242"/>
      <c r="D316" s="160">
        <v>4.42</v>
      </c>
      <c r="E316" s="160">
        <v>0.25</v>
      </c>
      <c r="F316" s="160">
        <v>0.4</v>
      </c>
      <c r="G316" s="160">
        <v>1</v>
      </c>
      <c r="H316" s="160"/>
      <c r="I316" s="160">
        <f t="shared" si="5"/>
        <v>3.536</v>
      </c>
      <c r="J316" s="242"/>
      <c r="K316" s="242"/>
      <c r="L316" s="92"/>
    </row>
    <row r="317" spans="1:12">
      <c r="A317" s="90"/>
      <c r="B317" s="313" t="s">
        <v>136</v>
      </c>
      <c r="C317" s="287"/>
      <c r="D317" s="160">
        <v>5.29</v>
      </c>
      <c r="E317" s="160">
        <v>0.4</v>
      </c>
      <c r="F317" s="158">
        <v>0.5</v>
      </c>
      <c r="G317" s="160">
        <v>1</v>
      </c>
      <c r="H317" s="160"/>
      <c r="I317" s="160">
        <f t="shared" si="5"/>
        <v>5.29</v>
      </c>
      <c r="J317" s="218"/>
      <c r="K317" s="218"/>
      <c r="L317" s="92"/>
    </row>
    <row r="318" spans="1:12">
      <c r="A318" s="90"/>
      <c r="B318" s="313"/>
      <c r="C318" s="287"/>
      <c r="D318" s="160"/>
      <c r="E318" s="160"/>
      <c r="F318" s="158"/>
      <c r="G318" s="160"/>
      <c r="H318" s="157"/>
      <c r="I318" s="157"/>
      <c r="J318" s="157" t="s">
        <v>52</v>
      </c>
      <c r="K318" s="164">
        <f>SUM(I308:I317)</f>
        <v>44.458000000000006</v>
      </c>
      <c r="L318" s="92"/>
    </row>
    <row r="319" spans="1:12">
      <c r="A319" s="90"/>
      <c r="B319" s="246" t="s">
        <v>437</v>
      </c>
      <c r="C319" s="247"/>
      <c r="D319" s="247"/>
      <c r="E319" s="247"/>
      <c r="F319" s="247"/>
      <c r="G319" s="247"/>
      <c r="H319" s="247"/>
      <c r="I319" s="247"/>
      <c r="J319" s="247"/>
      <c r="K319" s="247"/>
      <c r="L319" s="92"/>
    </row>
    <row r="320" spans="1:12">
      <c r="A320" s="69"/>
      <c r="B320" s="114"/>
      <c r="C320" s="115"/>
      <c r="D320" s="115"/>
      <c r="E320" s="115"/>
      <c r="F320" s="115"/>
      <c r="G320" s="115"/>
      <c r="H320" s="115"/>
      <c r="I320" s="115"/>
      <c r="J320" s="115"/>
      <c r="K320" s="115"/>
      <c r="L320" s="131"/>
    </row>
    <row r="321" spans="1:12">
      <c r="A321" s="67" t="s">
        <v>201</v>
      </c>
      <c r="B321" s="248" t="s">
        <v>631</v>
      </c>
      <c r="C321" s="248"/>
      <c r="D321" s="248"/>
      <c r="E321" s="248"/>
      <c r="F321" s="248"/>
      <c r="G321" s="248"/>
      <c r="H321" s="248"/>
      <c r="I321" s="248"/>
      <c r="J321" s="248"/>
      <c r="K321" s="248"/>
      <c r="L321" s="249"/>
    </row>
    <row r="322" spans="1:12">
      <c r="A322" s="90"/>
      <c r="B322" s="91"/>
      <c r="C322" s="91"/>
      <c r="D322" s="91"/>
      <c r="E322" s="91"/>
      <c r="F322" s="91"/>
      <c r="G322" s="91"/>
      <c r="H322" s="91"/>
      <c r="I322" s="91"/>
      <c r="J322" s="91"/>
      <c r="K322" s="91"/>
      <c r="L322" s="92"/>
    </row>
    <row r="323" spans="1:12">
      <c r="A323" s="90"/>
      <c r="B323" s="333"/>
      <c r="C323" s="334"/>
      <c r="D323" s="157" t="s">
        <v>54</v>
      </c>
      <c r="E323" s="157" t="s">
        <v>55</v>
      </c>
      <c r="F323" s="157" t="s">
        <v>56</v>
      </c>
      <c r="G323" s="157" t="s">
        <v>57</v>
      </c>
      <c r="H323" s="157" t="s">
        <v>58</v>
      </c>
      <c r="I323" s="157" t="s">
        <v>64</v>
      </c>
      <c r="J323" s="157"/>
      <c r="K323" s="163"/>
      <c r="L323" s="92"/>
    </row>
    <row r="324" spans="1:12">
      <c r="A324" s="90"/>
      <c r="B324" s="242" t="s">
        <v>127</v>
      </c>
      <c r="C324" s="242"/>
      <c r="D324" s="160">
        <v>6.48</v>
      </c>
      <c r="E324" s="160">
        <v>0.25</v>
      </c>
      <c r="F324" s="160">
        <v>0.4</v>
      </c>
      <c r="G324" s="160">
        <v>1</v>
      </c>
      <c r="H324" s="160"/>
      <c r="I324" s="160">
        <f>D324*E324*F324*G324</f>
        <v>0.64800000000000013</v>
      </c>
      <c r="J324" s="242"/>
      <c r="K324" s="242"/>
      <c r="L324" s="92"/>
    </row>
    <row r="325" spans="1:12">
      <c r="A325" s="90"/>
      <c r="B325" s="242" t="s">
        <v>128</v>
      </c>
      <c r="C325" s="242"/>
      <c r="D325" s="160">
        <v>2.65</v>
      </c>
      <c r="E325" s="160">
        <v>0.25</v>
      </c>
      <c r="F325" s="160">
        <v>0.4</v>
      </c>
      <c r="G325" s="160">
        <v>1</v>
      </c>
      <c r="H325" s="160"/>
      <c r="I325" s="160">
        <f t="shared" ref="I325:I333" si="6">D325*E325*F325*G325</f>
        <v>0.26500000000000001</v>
      </c>
      <c r="J325" s="242"/>
      <c r="K325" s="242"/>
      <c r="L325" s="92"/>
    </row>
    <row r="326" spans="1:12">
      <c r="A326" s="90"/>
      <c r="B326" s="242" t="s">
        <v>129</v>
      </c>
      <c r="C326" s="242"/>
      <c r="D326" s="160">
        <v>5.95</v>
      </c>
      <c r="E326" s="160">
        <v>0.25</v>
      </c>
      <c r="F326" s="160">
        <v>0.4</v>
      </c>
      <c r="G326" s="160">
        <v>1</v>
      </c>
      <c r="H326" s="160"/>
      <c r="I326" s="160">
        <f t="shared" si="6"/>
        <v>0.59500000000000008</v>
      </c>
      <c r="J326" s="242"/>
      <c r="K326" s="242"/>
      <c r="L326" s="92"/>
    </row>
    <row r="327" spans="1:12">
      <c r="A327" s="90"/>
      <c r="B327" s="242" t="s">
        <v>130</v>
      </c>
      <c r="C327" s="242"/>
      <c r="D327" s="160">
        <v>5.96</v>
      </c>
      <c r="E327" s="160">
        <v>0.25</v>
      </c>
      <c r="F327" s="160">
        <v>0.4</v>
      </c>
      <c r="G327" s="160">
        <v>1</v>
      </c>
      <c r="H327" s="160"/>
      <c r="I327" s="160">
        <f t="shared" si="6"/>
        <v>0.59599999999999997</v>
      </c>
      <c r="J327" s="242"/>
      <c r="K327" s="242"/>
      <c r="L327" s="92"/>
    </row>
    <row r="328" spans="1:12">
      <c r="A328" s="90"/>
      <c r="B328" s="242" t="s">
        <v>131</v>
      </c>
      <c r="C328" s="242"/>
      <c r="D328" s="160">
        <v>6.57</v>
      </c>
      <c r="E328" s="160">
        <v>0.25</v>
      </c>
      <c r="F328" s="160">
        <v>0.4</v>
      </c>
      <c r="G328" s="160">
        <v>1</v>
      </c>
      <c r="H328" s="160"/>
      <c r="I328" s="160">
        <f t="shared" si="6"/>
        <v>0.65700000000000003</v>
      </c>
      <c r="J328" s="242"/>
      <c r="K328" s="242"/>
      <c r="L328" s="92"/>
    </row>
    <row r="329" spans="1:12">
      <c r="A329" s="90"/>
      <c r="B329" s="242" t="s">
        <v>132</v>
      </c>
      <c r="C329" s="242"/>
      <c r="D329" s="160">
        <v>4.07</v>
      </c>
      <c r="E329" s="160">
        <v>0.25</v>
      </c>
      <c r="F329" s="160">
        <v>0.4</v>
      </c>
      <c r="G329" s="160">
        <v>1</v>
      </c>
      <c r="H329" s="160"/>
      <c r="I329" s="160">
        <f t="shared" si="6"/>
        <v>0.40700000000000003</v>
      </c>
      <c r="J329" s="242"/>
      <c r="K329" s="242"/>
      <c r="L329" s="92"/>
    </row>
    <row r="330" spans="1:12">
      <c r="A330" s="90"/>
      <c r="B330" s="242" t="s">
        <v>133</v>
      </c>
      <c r="C330" s="242"/>
      <c r="D330" s="160">
        <v>6.62</v>
      </c>
      <c r="E330" s="160">
        <v>0.25</v>
      </c>
      <c r="F330" s="160">
        <v>0.4</v>
      </c>
      <c r="G330" s="160">
        <v>1</v>
      </c>
      <c r="H330" s="160"/>
      <c r="I330" s="160">
        <f t="shared" si="6"/>
        <v>0.66200000000000003</v>
      </c>
      <c r="J330" s="242"/>
      <c r="K330" s="242"/>
      <c r="L330" s="92"/>
    </row>
    <row r="331" spans="1:12">
      <c r="A331" s="90"/>
      <c r="B331" s="242" t="s">
        <v>134</v>
      </c>
      <c r="C331" s="242"/>
      <c r="D331" s="160">
        <v>6.24</v>
      </c>
      <c r="E331" s="160">
        <v>0.25</v>
      </c>
      <c r="F331" s="160">
        <v>0.4</v>
      </c>
      <c r="G331" s="160">
        <v>1</v>
      </c>
      <c r="H331" s="160"/>
      <c r="I331" s="160">
        <f t="shared" si="6"/>
        <v>0.62400000000000011</v>
      </c>
      <c r="J331" s="242"/>
      <c r="K331" s="242"/>
      <c r="L331" s="92"/>
    </row>
    <row r="332" spans="1:12">
      <c r="A332" s="90"/>
      <c r="B332" s="242" t="s">
        <v>135</v>
      </c>
      <c r="C332" s="242"/>
      <c r="D332" s="160">
        <v>4.42</v>
      </c>
      <c r="E332" s="160">
        <v>0.25</v>
      </c>
      <c r="F332" s="160">
        <v>0.4</v>
      </c>
      <c r="G332" s="160">
        <v>1</v>
      </c>
      <c r="H332" s="160"/>
      <c r="I332" s="160">
        <f t="shared" si="6"/>
        <v>0.442</v>
      </c>
      <c r="J332" s="242"/>
      <c r="K332" s="242"/>
      <c r="L332" s="92"/>
    </row>
    <row r="333" spans="1:12">
      <c r="A333" s="90"/>
      <c r="B333" s="313" t="s">
        <v>136</v>
      </c>
      <c r="C333" s="287"/>
      <c r="D333" s="160">
        <v>5.29</v>
      </c>
      <c r="E333" s="160">
        <v>0.4</v>
      </c>
      <c r="F333" s="158">
        <v>0.5</v>
      </c>
      <c r="G333" s="160">
        <v>1</v>
      </c>
      <c r="H333" s="160"/>
      <c r="I333" s="160">
        <f t="shared" si="6"/>
        <v>1.0580000000000001</v>
      </c>
      <c r="J333" s="242"/>
      <c r="K333" s="242"/>
      <c r="L333" s="92"/>
    </row>
    <row r="334" spans="1:12">
      <c r="A334" s="90"/>
      <c r="B334" s="163"/>
      <c r="C334" s="163"/>
      <c r="D334" s="157"/>
      <c r="E334" s="157"/>
      <c r="F334" s="157"/>
      <c r="G334" s="157"/>
      <c r="H334" s="157"/>
      <c r="I334" s="157"/>
      <c r="J334" s="157" t="s">
        <v>52</v>
      </c>
      <c r="K334" s="164">
        <f>SUM(I324:I333)</f>
        <v>5.9540000000000006</v>
      </c>
      <c r="L334" s="92"/>
    </row>
    <row r="335" spans="1:12">
      <c r="A335" s="69"/>
      <c r="B335" s="246" t="s">
        <v>437</v>
      </c>
      <c r="C335" s="247"/>
      <c r="D335" s="247"/>
      <c r="E335" s="247"/>
      <c r="F335" s="247"/>
      <c r="G335" s="247"/>
      <c r="H335" s="247"/>
      <c r="I335" s="247"/>
      <c r="J335" s="247"/>
      <c r="K335" s="247"/>
      <c r="L335" s="131"/>
    </row>
    <row r="336" spans="1:12">
      <c r="A336" s="69"/>
      <c r="B336" s="114"/>
      <c r="C336" s="115"/>
      <c r="D336" s="115"/>
      <c r="E336" s="115"/>
      <c r="F336" s="115"/>
      <c r="G336" s="115"/>
      <c r="H336" s="115"/>
      <c r="I336" s="115"/>
      <c r="J336" s="115"/>
      <c r="K336" s="115"/>
      <c r="L336" s="131"/>
    </row>
    <row r="337" spans="1:12">
      <c r="A337" s="67" t="s">
        <v>202</v>
      </c>
      <c r="B337" s="248" t="s">
        <v>446</v>
      </c>
      <c r="C337" s="248"/>
      <c r="D337" s="248"/>
      <c r="E337" s="248"/>
      <c r="F337" s="248"/>
      <c r="G337" s="248"/>
      <c r="H337" s="248"/>
      <c r="I337" s="248"/>
      <c r="J337" s="248"/>
      <c r="K337" s="248"/>
      <c r="L337" s="249"/>
    </row>
    <row r="338" spans="1:12">
      <c r="A338" s="90"/>
      <c r="B338" s="91"/>
      <c r="C338" s="91"/>
      <c r="D338" s="91"/>
      <c r="E338" s="91"/>
      <c r="F338" s="91"/>
      <c r="G338" s="91"/>
      <c r="H338" s="91"/>
      <c r="I338" s="91"/>
      <c r="J338" s="91"/>
      <c r="K338" s="91"/>
      <c r="L338" s="92"/>
    </row>
    <row r="339" spans="1:12">
      <c r="A339" s="90"/>
      <c r="B339" s="37"/>
      <c r="C339" s="37"/>
      <c r="D339" s="38" t="s">
        <v>54</v>
      </c>
      <c r="E339" s="38" t="s">
        <v>55</v>
      </c>
      <c r="F339" s="38" t="s">
        <v>56</v>
      </c>
      <c r="G339" s="38" t="s">
        <v>57</v>
      </c>
      <c r="H339" s="38" t="s">
        <v>58</v>
      </c>
      <c r="I339" s="38" t="s">
        <v>59</v>
      </c>
      <c r="J339" s="38"/>
      <c r="K339" s="2"/>
      <c r="L339" s="92"/>
    </row>
    <row r="340" spans="1:12">
      <c r="A340" s="90"/>
      <c r="B340" s="254" t="s">
        <v>10</v>
      </c>
      <c r="C340" s="256"/>
      <c r="D340" s="38"/>
      <c r="E340" s="38"/>
      <c r="F340" s="38"/>
      <c r="G340" s="88">
        <v>68.7</v>
      </c>
      <c r="H340" s="38"/>
      <c r="I340" s="38"/>
      <c r="J340" s="38"/>
      <c r="K340" s="5"/>
      <c r="L340" s="92"/>
    </row>
    <row r="341" spans="1:12">
      <c r="A341" s="90"/>
      <c r="B341" s="2"/>
      <c r="C341" s="2"/>
      <c r="D341" s="121"/>
      <c r="E341" s="121"/>
      <c r="F341" s="121"/>
      <c r="G341" s="121"/>
      <c r="H341" s="121"/>
      <c r="I341" s="121"/>
      <c r="J341" s="121" t="s">
        <v>52</v>
      </c>
      <c r="K341" s="4">
        <f>SUM(G340:G340)</f>
        <v>68.7</v>
      </c>
      <c r="L341" s="92"/>
    </row>
    <row r="342" spans="1:12">
      <c r="A342" s="90"/>
      <c r="B342" s="246" t="s">
        <v>437</v>
      </c>
      <c r="C342" s="247"/>
      <c r="D342" s="247"/>
      <c r="E342" s="247"/>
      <c r="F342" s="247"/>
      <c r="G342" s="247"/>
      <c r="H342" s="247"/>
      <c r="I342" s="247"/>
      <c r="J342" s="247"/>
      <c r="K342" s="247"/>
      <c r="L342" s="92"/>
    </row>
    <row r="343" spans="1:12">
      <c r="A343" s="69"/>
      <c r="B343" s="114"/>
      <c r="C343" s="115"/>
      <c r="D343" s="115"/>
      <c r="E343" s="115"/>
      <c r="F343" s="115"/>
      <c r="G343" s="115"/>
      <c r="H343" s="115"/>
      <c r="I343" s="115"/>
      <c r="J343" s="115"/>
      <c r="K343" s="115"/>
      <c r="L343" s="131"/>
    </row>
    <row r="344" spans="1:12">
      <c r="A344" s="69"/>
      <c r="B344" s="114"/>
      <c r="C344" s="115"/>
      <c r="D344" s="115"/>
      <c r="E344" s="115"/>
      <c r="F344" s="115"/>
      <c r="G344" s="115"/>
      <c r="H344" s="115"/>
      <c r="I344" s="115"/>
      <c r="J344" s="115"/>
      <c r="K344" s="115"/>
      <c r="L344" s="131"/>
    </row>
    <row r="345" spans="1:12">
      <c r="A345" s="69"/>
      <c r="B345" s="114"/>
      <c r="C345" s="115"/>
      <c r="D345" s="115"/>
      <c r="E345" s="115"/>
      <c r="F345" s="115"/>
      <c r="G345" s="115"/>
      <c r="H345" s="115"/>
      <c r="I345" s="115"/>
      <c r="J345" s="115"/>
      <c r="K345" s="115"/>
      <c r="L345" s="131"/>
    </row>
    <row r="346" spans="1:12">
      <c r="A346" s="69"/>
      <c r="B346" s="114"/>
      <c r="C346" s="115"/>
      <c r="D346" s="115"/>
      <c r="E346" s="115"/>
      <c r="F346" s="115"/>
      <c r="G346" s="115"/>
      <c r="H346" s="115"/>
      <c r="I346" s="115"/>
      <c r="J346" s="115"/>
      <c r="K346" s="115"/>
      <c r="L346" s="131"/>
    </row>
    <row r="347" spans="1:12">
      <c r="A347" s="69"/>
      <c r="B347" s="114"/>
      <c r="C347" s="115"/>
      <c r="D347" s="115"/>
      <c r="E347" s="115"/>
      <c r="F347" s="115"/>
      <c r="G347" s="115"/>
      <c r="H347" s="115"/>
      <c r="I347" s="115"/>
      <c r="J347" s="115"/>
      <c r="K347" s="115"/>
      <c r="L347" s="131"/>
    </row>
    <row r="348" spans="1:12">
      <c r="A348" s="69"/>
      <c r="B348" s="114"/>
      <c r="C348" s="115"/>
      <c r="D348" s="115"/>
      <c r="E348" s="115"/>
      <c r="F348" s="115"/>
      <c r="G348" s="115"/>
      <c r="H348" s="115"/>
      <c r="I348" s="115"/>
      <c r="J348" s="115"/>
      <c r="K348" s="115"/>
      <c r="L348" s="131"/>
    </row>
    <row r="349" spans="1:12">
      <c r="A349" s="69"/>
      <c r="B349" s="114"/>
      <c r="C349" s="115"/>
      <c r="D349" s="115"/>
      <c r="E349" s="115"/>
      <c r="F349" s="115"/>
      <c r="G349" s="115"/>
      <c r="H349" s="115"/>
      <c r="I349" s="115"/>
      <c r="J349" s="115"/>
      <c r="K349" s="115"/>
      <c r="L349" s="131"/>
    </row>
    <row r="350" spans="1:12">
      <c r="A350" s="69"/>
      <c r="B350" s="114"/>
      <c r="C350" s="115"/>
      <c r="D350" s="115"/>
      <c r="E350" s="115"/>
      <c r="F350" s="115"/>
      <c r="G350" s="115"/>
      <c r="H350" s="115"/>
      <c r="I350" s="115"/>
      <c r="J350" s="115"/>
      <c r="K350" s="115"/>
      <c r="L350" s="131"/>
    </row>
    <row r="351" spans="1:12">
      <c r="A351" s="69"/>
      <c r="B351" s="114"/>
      <c r="C351" s="115"/>
      <c r="D351" s="115"/>
      <c r="E351" s="115"/>
      <c r="F351" s="115"/>
      <c r="G351" s="115"/>
      <c r="H351" s="115"/>
      <c r="I351" s="115"/>
      <c r="J351" s="115"/>
      <c r="K351" s="115"/>
      <c r="L351" s="131"/>
    </row>
    <row r="352" spans="1:12">
      <c r="A352" s="67" t="s">
        <v>203</v>
      </c>
      <c r="B352" s="248" t="s">
        <v>441</v>
      </c>
      <c r="C352" s="248"/>
      <c r="D352" s="248"/>
      <c r="E352" s="248"/>
      <c r="F352" s="248"/>
      <c r="G352" s="248"/>
      <c r="H352" s="248"/>
      <c r="I352" s="248"/>
      <c r="J352" s="248"/>
      <c r="K352" s="248"/>
      <c r="L352" s="249"/>
    </row>
    <row r="353" spans="1:12">
      <c r="A353" s="90"/>
      <c r="B353" s="91"/>
      <c r="C353" s="91"/>
      <c r="D353" s="91"/>
      <c r="E353" s="91"/>
      <c r="F353" s="91"/>
      <c r="G353" s="91"/>
      <c r="H353" s="91"/>
      <c r="I353" s="91"/>
      <c r="J353" s="91"/>
      <c r="K353" s="91"/>
      <c r="L353" s="92"/>
    </row>
    <row r="354" spans="1:12">
      <c r="A354" s="90"/>
      <c r="B354" s="37"/>
      <c r="C354" s="37"/>
      <c r="D354" s="38" t="s">
        <v>54</v>
      </c>
      <c r="E354" s="38" t="s">
        <v>55</v>
      </c>
      <c r="F354" s="38" t="s">
        <v>56</v>
      </c>
      <c r="G354" s="38" t="s">
        <v>57</v>
      </c>
      <c r="H354" s="38" t="s">
        <v>58</v>
      </c>
      <c r="I354" s="38" t="s">
        <v>59</v>
      </c>
      <c r="J354" s="38"/>
      <c r="K354" s="2"/>
      <c r="L354" s="92"/>
    </row>
    <row r="355" spans="1:12">
      <c r="A355" s="90"/>
      <c r="B355" s="254" t="s">
        <v>10</v>
      </c>
      <c r="C355" s="256"/>
      <c r="D355" s="38"/>
      <c r="E355" s="38"/>
      <c r="F355" s="38"/>
      <c r="G355" s="99">
        <v>22.3</v>
      </c>
      <c r="H355" s="38"/>
      <c r="I355" s="38"/>
      <c r="J355" s="38"/>
      <c r="K355" s="5"/>
      <c r="L355" s="92"/>
    </row>
    <row r="356" spans="1:12">
      <c r="A356" s="90"/>
      <c r="B356" s="2"/>
      <c r="C356" s="2"/>
      <c r="D356" s="121"/>
      <c r="E356" s="121"/>
      <c r="F356" s="121"/>
      <c r="G356" s="121"/>
      <c r="H356" s="121"/>
      <c r="I356" s="121"/>
      <c r="J356" s="121" t="s">
        <v>52</v>
      </c>
      <c r="K356" s="4">
        <f>SUM(G355:G355)</f>
        <v>22.3</v>
      </c>
      <c r="L356" s="92"/>
    </row>
    <row r="357" spans="1:12">
      <c r="A357" s="90"/>
      <c r="B357" s="246" t="s">
        <v>437</v>
      </c>
      <c r="C357" s="247"/>
      <c r="D357" s="247"/>
      <c r="E357" s="247"/>
      <c r="F357" s="247"/>
      <c r="G357" s="247"/>
      <c r="H357" s="247"/>
      <c r="I357" s="247"/>
      <c r="J357" s="247"/>
      <c r="K357" s="247"/>
      <c r="L357" s="92"/>
    </row>
    <row r="358" spans="1:12">
      <c r="A358" s="69"/>
      <c r="B358" s="114"/>
      <c r="C358" s="115"/>
      <c r="D358" s="115"/>
      <c r="E358" s="115"/>
      <c r="F358" s="115"/>
      <c r="G358" s="115"/>
      <c r="H358" s="115"/>
      <c r="I358" s="115"/>
      <c r="J358" s="115"/>
      <c r="K358" s="115"/>
      <c r="L358" s="131"/>
    </row>
    <row r="359" spans="1:12">
      <c r="A359" s="69"/>
      <c r="B359" s="114"/>
      <c r="C359" s="115"/>
      <c r="D359" s="115"/>
      <c r="E359" s="115"/>
      <c r="F359" s="115"/>
      <c r="G359" s="115"/>
      <c r="H359" s="115"/>
      <c r="I359" s="115"/>
      <c r="J359" s="115"/>
      <c r="K359" s="115"/>
      <c r="L359" s="131"/>
    </row>
    <row r="360" spans="1:12">
      <c r="A360" s="69"/>
      <c r="B360" s="114"/>
      <c r="C360" s="115"/>
      <c r="D360" s="115"/>
      <c r="E360" s="115"/>
      <c r="F360" s="115"/>
      <c r="G360" s="115"/>
      <c r="H360" s="115"/>
      <c r="I360" s="115"/>
      <c r="J360" s="115"/>
      <c r="K360" s="115"/>
      <c r="L360" s="131"/>
    </row>
    <row r="361" spans="1:12">
      <c r="A361" s="69"/>
      <c r="B361" s="114"/>
      <c r="C361" s="115"/>
      <c r="D361" s="115"/>
      <c r="E361" s="115"/>
      <c r="F361" s="115"/>
      <c r="G361" s="115"/>
      <c r="H361" s="115"/>
      <c r="I361" s="115"/>
      <c r="J361" s="115"/>
      <c r="K361" s="115"/>
      <c r="L361" s="131"/>
    </row>
    <row r="362" spans="1:12">
      <c r="A362" s="69"/>
      <c r="B362" s="114"/>
      <c r="C362" s="115"/>
      <c r="D362" s="115"/>
      <c r="E362" s="115"/>
      <c r="F362" s="115"/>
      <c r="G362" s="115"/>
      <c r="H362" s="115"/>
      <c r="I362" s="115"/>
      <c r="J362" s="115"/>
      <c r="K362" s="115"/>
      <c r="L362" s="131"/>
    </row>
    <row r="363" spans="1:12">
      <c r="A363" s="69"/>
      <c r="B363" s="114"/>
      <c r="C363" s="115"/>
      <c r="D363" s="115"/>
      <c r="E363" s="115"/>
      <c r="F363" s="115"/>
      <c r="G363" s="115"/>
      <c r="H363" s="115"/>
      <c r="I363" s="115"/>
      <c r="J363" s="115"/>
      <c r="K363" s="115"/>
      <c r="L363" s="131"/>
    </row>
    <row r="364" spans="1:12">
      <c r="A364" s="69"/>
      <c r="B364" s="114"/>
      <c r="C364" s="115"/>
      <c r="D364" s="115"/>
      <c r="E364" s="115"/>
      <c r="F364" s="115"/>
      <c r="G364" s="115"/>
      <c r="H364" s="115"/>
      <c r="I364" s="115"/>
      <c r="J364" s="115"/>
      <c r="K364" s="115"/>
      <c r="L364" s="131"/>
    </row>
    <row r="365" spans="1:12">
      <c r="A365" s="69"/>
      <c r="B365" s="114"/>
      <c r="C365" s="115"/>
      <c r="D365" s="115"/>
      <c r="E365" s="115"/>
      <c r="F365" s="115"/>
      <c r="G365" s="115"/>
      <c r="H365" s="115"/>
      <c r="I365" s="115"/>
      <c r="J365" s="115"/>
      <c r="K365" s="115"/>
      <c r="L365" s="131"/>
    </row>
    <row r="366" spans="1:12">
      <c r="A366" s="69"/>
      <c r="B366" s="114"/>
      <c r="C366" s="115"/>
      <c r="D366" s="115"/>
      <c r="E366" s="115"/>
      <c r="F366" s="115"/>
      <c r="G366" s="115"/>
      <c r="H366" s="115"/>
      <c r="I366" s="115"/>
      <c r="J366" s="115"/>
      <c r="K366" s="115"/>
      <c r="L366" s="131"/>
    </row>
    <row r="367" spans="1:12">
      <c r="A367" s="67" t="s">
        <v>633</v>
      </c>
      <c r="B367" s="248" t="s">
        <v>442</v>
      </c>
      <c r="C367" s="248"/>
      <c r="D367" s="248"/>
      <c r="E367" s="248"/>
      <c r="F367" s="248"/>
      <c r="G367" s="248"/>
      <c r="H367" s="248"/>
      <c r="I367" s="248"/>
      <c r="J367" s="248"/>
      <c r="K367" s="248"/>
      <c r="L367" s="249"/>
    </row>
    <row r="368" spans="1:12">
      <c r="A368" s="90"/>
      <c r="B368" s="91"/>
      <c r="C368" s="91"/>
      <c r="D368" s="91"/>
      <c r="E368" s="91"/>
      <c r="F368" s="91"/>
      <c r="G368" s="91"/>
      <c r="H368" s="91"/>
      <c r="I368" s="91"/>
      <c r="J368" s="91"/>
      <c r="K368" s="91"/>
      <c r="L368" s="92"/>
    </row>
    <row r="369" spans="1:12">
      <c r="A369" s="90"/>
      <c r="B369" s="37"/>
      <c r="C369" s="37"/>
      <c r="D369" s="38" t="s">
        <v>54</v>
      </c>
      <c r="E369" s="38" t="s">
        <v>55</v>
      </c>
      <c r="F369" s="38" t="s">
        <v>56</v>
      </c>
      <c r="G369" s="38" t="s">
        <v>57</v>
      </c>
      <c r="H369" s="38" t="s">
        <v>58</v>
      </c>
      <c r="I369" s="38" t="s">
        <v>59</v>
      </c>
      <c r="J369" s="38"/>
      <c r="K369" s="2"/>
      <c r="L369" s="92"/>
    </row>
    <row r="370" spans="1:12">
      <c r="A370" s="90"/>
      <c r="B370" s="254" t="s">
        <v>10</v>
      </c>
      <c r="C370" s="256"/>
      <c r="D370" s="38"/>
      <c r="E370" s="38"/>
      <c r="F370" s="38"/>
      <c r="G370" s="99">
        <v>288.5</v>
      </c>
      <c r="H370" s="38"/>
      <c r="I370" s="38"/>
      <c r="J370" s="38"/>
      <c r="K370" s="5"/>
      <c r="L370" s="92"/>
    </row>
    <row r="371" spans="1:12">
      <c r="A371" s="90"/>
      <c r="B371" s="2"/>
      <c r="C371" s="2"/>
      <c r="D371" s="121"/>
      <c r="E371" s="121"/>
      <c r="F371" s="121"/>
      <c r="G371" s="121"/>
      <c r="H371" s="121"/>
      <c r="I371" s="121"/>
      <c r="J371" s="121" t="s">
        <v>52</v>
      </c>
      <c r="K371" s="4">
        <f>SUM(G370:G370)</f>
        <v>288.5</v>
      </c>
      <c r="L371" s="92"/>
    </row>
    <row r="372" spans="1:12">
      <c r="A372" s="90"/>
      <c r="B372" s="246" t="s">
        <v>437</v>
      </c>
      <c r="C372" s="247"/>
      <c r="D372" s="247"/>
      <c r="E372" s="247"/>
      <c r="F372" s="247"/>
      <c r="G372" s="247"/>
      <c r="H372" s="247"/>
      <c r="I372" s="247"/>
      <c r="J372" s="247"/>
      <c r="K372" s="247"/>
      <c r="L372" s="92"/>
    </row>
    <row r="373" spans="1:12">
      <c r="A373" s="69"/>
      <c r="B373" s="114"/>
      <c r="C373" s="115"/>
      <c r="D373" s="115"/>
      <c r="E373" s="115"/>
      <c r="F373" s="115"/>
      <c r="G373" s="115"/>
      <c r="H373" s="115"/>
      <c r="I373" s="115"/>
      <c r="J373" s="115"/>
      <c r="K373" s="115"/>
      <c r="L373" s="131"/>
    </row>
    <row r="374" spans="1:12">
      <c r="A374" s="69"/>
      <c r="B374" s="114"/>
      <c r="C374" s="115"/>
      <c r="D374" s="115"/>
      <c r="E374" s="115"/>
      <c r="F374" s="115"/>
      <c r="G374" s="115"/>
      <c r="H374" s="115"/>
      <c r="I374" s="115"/>
      <c r="J374" s="115"/>
      <c r="K374" s="115"/>
      <c r="L374" s="131"/>
    </row>
    <row r="375" spans="1:12">
      <c r="A375" s="69"/>
      <c r="B375" s="114"/>
      <c r="C375" s="115"/>
      <c r="D375" s="115"/>
      <c r="E375" s="115"/>
      <c r="F375" s="115"/>
      <c r="G375" s="115"/>
      <c r="H375" s="115"/>
      <c r="I375" s="115"/>
      <c r="J375" s="115"/>
      <c r="K375" s="115"/>
      <c r="L375" s="131"/>
    </row>
    <row r="376" spans="1:12">
      <c r="A376" s="69"/>
      <c r="B376" s="114"/>
      <c r="C376" s="115"/>
      <c r="D376" s="115"/>
      <c r="E376" s="115"/>
      <c r="F376" s="115"/>
      <c r="G376" s="115"/>
      <c r="H376" s="115"/>
      <c r="I376" s="115"/>
      <c r="J376" s="115"/>
      <c r="K376" s="115"/>
      <c r="L376" s="131"/>
    </row>
    <row r="377" spans="1:12">
      <c r="A377" s="69"/>
      <c r="B377" s="114"/>
      <c r="C377" s="115"/>
      <c r="D377" s="115"/>
      <c r="E377" s="115"/>
      <c r="F377" s="115"/>
      <c r="G377" s="115"/>
      <c r="H377" s="115"/>
      <c r="I377" s="115"/>
      <c r="J377" s="115"/>
      <c r="K377" s="115"/>
      <c r="L377" s="131"/>
    </row>
    <row r="378" spans="1:12">
      <c r="A378" s="69"/>
      <c r="B378" s="114"/>
      <c r="C378" s="115"/>
      <c r="D378" s="115"/>
      <c r="E378" s="115"/>
      <c r="F378" s="115"/>
      <c r="G378" s="115"/>
      <c r="H378" s="115"/>
      <c r="I378" s="115"/>
      <c r="J378" s="115"/>
      <c r="K378" s="115"/>
      <c r="L378" s="131"/>
    </row>
    <row r="379" spans="1:12">
      <c r="A379" s="69"/>
      <c r="B379" s="114"/>
      <c r="C379" s="115"/>
      <c r="D379" s="115"/>
      <c r="E379" s="115"/>
      <c r="F379" s="115"/>
      <c r="G379" s="115"/>
      <c r="H379" s="115"/>
      <c r="I379" s="115"/>
      <c r="J379" s="115"/>
      <c r="K379" s="115"/>
      <c r="L379" s="131"/>
    </row>
    <row r="380" spans="1:12">
      <c r="A380" s="69"/>
      <c r="B380" s="114"/>
      <c r="C380" s="115"/>
      <c r="D380" s="115"/>
      <c r="E380" s="115"/>
      <c r="F380" s="115"/>
      <c r="G380" s="115"/>
      <c r="H380" s="115"/>
      <c r="I380" s="115"/>
      <c r="J380" s="115"/>
      <c r="K380" s="115"/>
      <c r="L380" s="131"/>
    </row>
    <row r="381" spans="1:12">
      <c r="A381" s="69"/>
      <c r="B381" s="114"/>
      <c r="C381" s="115"/>
      <c r="D381" s="115"/>
      <c r="E381" s="115"/>
      <c r="F381" s="115"/>
      <c r="G381" s="115"/>
      <c r="H381" s="115"/>
      <c r="I381" s="115"/>
      <c r="J381" s="115"/>
      <c r="K381" s="115"/>
      <c r="L381" s="131"/>
    </row>
    <row r="382" spans="1:12">
      <c r="A382" s="67" t="s">
        <v>204</v>
      </c>
      <c r="B382" s="248" t="s">
        <v>443</v>
      </c>
      <c r="C382" s="248"/>
      <c r="D382" s="248"/>
      <c r="E382" s="248"/>
      <c r="F382" s="248"/>
      <c r="G382" s="248"/>
      <c r="H382" s="248"/>
      <c r="I382" s="248"/>
      <c r="J382" s="248"/>
      <c r="K382" s="248"/>
      <c r="L382" s="249"/>
    </row>
    <row r="383" spans="1:12">
      <c r="A383" s="90"/>
      <c r="B383" s="91"/>
      <c r="C383" s="91"/>
      <c r="D383" s="91"/>
      <c r="E383" s="91"/>
      <c r="F383" s="91"/>
      <c r="G383" s="91"/>
      <c r="H383" s="91"/>
      <c r="I383" s="91"/>
      <c r="J383" s="91"/>
      <c r="K383" s="91"/>
      <c r="L383" s="92"/>
    </row>
    <row r="384" spans="1:12">
      <c r="A384" s="90"/>
      <c r="B384" s="37"/>
      <c r="C384" s="37"/>
      <c r="D384" s="38" t="s">
        <v>54</v>
      </c>
      <c r="E384" s="38" t="s">
        <v>55</v>
      </c>
      <c r="F384" s="38" t="s">
        <v>56</v>
      </c>
      <c r="G384" s="38" t="s">
        <v>57</v>
      </c>
      <c r="H384" s="38" t="s">
        <v>58</v>
      </c>
      <c r="I384" s="38" t="s">
        <v>59</v>
      </c>
      <c r="J384" s="38"/>
      <c r="K384" s="2"/>
      <c r="L384" s="92"/>
    </row>
    <row r="385" spans="1:12">
      <c r="A385" s="90"/>
      <c r="B385" s="254" t="s">
        <v>10</v>
      </c>
      <c r="C385" s="256"/>
      <c r="D385" s="38"/>
      <c r="E385" s="38"/>
      <c r="F385" s="38"/>
      <c r="G385" s="99">
        <v>68.099999999999994</v>
      </c>
      <c r="H385" s="38"/>
      <c r="I385" s="38"/>
      <c r="J385" s="38"/>
      <c r="K385" s="5"/>
      <c r="L385" s="92"/>
    </row>
    <row r="386" spans="1:12">
      <c r="A386" s="90"/>
      <c r="B386" s="2"/>
      <c r="C386" s="2"/>
      <c r="D386" s="121"/>
      <c r="E386" s="121"/>
      <c r="F386" s="121"/>
      <c r="G386" s="121"/>
      <c r="H386" s="121"/>
      <c r="I386" s="121"/>
      <c r="J386" s="121" t="s">
        <v>52</v>
      </c>
      <c r="K386" s="4">
        <f>SUM(G385:G385)</f>
        <v>68.099999999999994</v>
      </c>
      <c r="L386" s="92"/>
    </row>
    <row r="387" spans="1:12">
      <c r="A387" s="90"/>
      <c r="B387" s="246" t="s">
        <v>437</v>
      </c>
      <c r="C387" s="247"/>
      <c r="D387" s="247"/>
      <c r="E387" s="247"/>
      <c r="F387" s="247"/>
      <c r="G387" s="247"/>
      <c r="H387" s="247"/>
      <c r="I387" s="247"/>
      <c r="J387" s="247"/>
      <c r="K387" s="247"/>
      <c r="L387" s="92"/>
    </row>
    <row r="388" spans="1:12">
      <c r="A388" s="69"/>
      <c r="B388" s="114"/>
      <c r="C388" s="115"/>
      <c r="D388" s="115"/>
      <c r="E388" s="115"/>
      <c r="F388" s="115"/>
      <c r="G388" s="115"/>
      <c r="H388" s="115"/>
      <c r="I388" s="115"/>
      <c r="J388" s="115"/>
      <c r="K388" s="115"/>
      <c r="L388" s="131"/>
    </row>
    <row r="389" spans="1:12">
      <c r="A389" s="69"/>
      <c r="B389" s="114"/>
      <c r="C389" s="115"/>
      <c r="D389" s="115"/>
      <c r="E389" s="115"/>
      <c r="F389" s="115"/>
      <c r="G389" s="115"/>
      <c r="H389" s="115"/>
      <c r="I389" s="115"/>
      <c r="J389" s="115"/>
      <c r="K389" s="115"/>
      <c r="L389" s="131"/>
    </row>
    <row r="390" spans="1:12">
      <c r="A390" s="69"/>
      <c r="B390" s="114"/>
      <c r="C390" s="115"/>
      <c r="D390" s="115"/>
      <c r="E390" s="115"/>
      <c r="F390" s="115"/>
      <c r="G390" s="115"/>
      <c r="H390" s="115"/>
      <c r="I390" s="115"/>
      <c r="J390" s="115"/>
      <c r="K390" s="115"/>
      <c r="L390" s="131"/>
    </row>
    <row r="391" spans="1:12">
      <c r="A391" s="69"/>
      <c r="B391" s="114"/>
      <c r="C391" s="115"/>
      <c r="D391" s="115"/>
      <c r="E391" s="115"/>
      <c r="F391" s="115"/>
      <c r="G391" s="115"/>
      <c r="H391" s="115"/>
      <c r="I391" s="115"/>
      <c r="J391" s="115"/>
      <c r="K391" s="115"/>
      <c r="L391" s="131"/>
    </row>
    <row r="392" spans="1:12">
      <c r="A392" s="69"/>
      <c r="B392" s="114"/>
      <c r="C392" s="115"/>
      <c r="D392" s="115"/>
      <c r="E392" s="115"/>
      <c r="F392" s="115"/>
      <c r="G392" s="115"/>
      <c r="H392" s="115"/>
      <c r="I392" s="115"/>
      <c r="J392" s="115"/>
      <c r="K392" s="115"/>
      <c r="L392" s="131"/>
    </row>
    <row r="393" spans="1:12">
      <c r="A393" s="69"/>
      <c r="B393" s="114"/>
      <c r="C393" s="115"/>
      <c r="D393" s="115"/>
      <c r="E393" s="115"/>
      <c r="F393" s="115"/>
      <c r="G393" s="115"/>
      <c r="H393" s="115"/>
      <c r="I393" s="115"/>
      <c r="J393" s="115"/>
      <c r="K393" s="115"/>
      <c r="L393" s="131"/>
    </row>
    <row r="394" spans="1:12">
      <c r="A394" s="69"/>
      <c r="B394" s="114"/>
      <c r="C394" s="115"/>
      <c r="D394" s="115"/>
      <c r="E394" s="115"/>
      <c r="F394" s="115"/>
      <c r="G394" s="115"/>
      <c r="H394" s="115"/>
      <c r="I394" s="115"/>
      <c r="J394" s="115"/>
      <c r="K394" s="115"/>
      <c r="L394" s="131"/>
    </row>
    <row r="395" spans="1:12">
      <c r="A395" s="69"/>
      <c r="B395" s="114"/>
      <c r="C395" s="115"/>
      <c r="D395" s="115"/>
      <c r="E395" s="115"/>
      <c r="F395" s="115"/>
      <c r="G395" s="115"/>
      <c r="H395" s="115"/>
      <c r="I395" s="115"/>
      <c r="J395" s="115"/>
      <c r="K395" s="115"/>
      <c r="L395" s="131"/>
    </row>
    <row r="396" spans="1:12">
      <c r="A396" s="69"/>
      <c r="B396" s="114"/>
      <c r="C396" s="115"/>
      <c r="D396" s="115"/>
      <c r="E396" s="115"/>
      <c r="F396" s="115"/>
      <c r="G396" s="115"/>
      <c r="H396" s="115"/>
      <c r="I396" s="115"/>
      <c r="J396" s="115"/>
      <c r="K396" s="115"/>
      <c r="L396" s="131"/>
    </row>
    <row r="397" spans="1:12">
      <c r="A397" s="69"/>
      <c r="B397" s="114"/>
      <c r="C397" s="115"/>
      <c r="D397" s="115"/>
      <c r="E397" s="115"/>
      <c r="F397" s="115"/>
      <c r="G397" s="115"/>
      <c r="H397" s="115"/>
      <c r="I397" s="115"/>
      <c r="J397" s="115"/>
      <c r="K397" s="115"/>
      <c r="L397" s="131"/>
    </row>
    <row r="398" spans="1:12">
      <c r="A398" s="67" t="s">
        <v>534</v>
      </c>
      <c r="B398" s="248" t="s">
        <v>470</v>
      </c>
      <c r="C398" s="248"/>
      <c r="D398" s="248"/>
      <c r="E398" s="248"/>
      <c r="F398" s="248"/>
      <c r="G398" s="248"/>
      <c r="H398" s="248"/>
      <c r="I398" s="248"/>
      <c r="J398" s="248"/>
      <c r="K398" s="248"/>
      <c r="L398" s="249"/>
    </row>
    <row r="399" spans="1:12" ht="13.8" customHeight="1">
      <c r="A399" s="67" t="s">
        <v>541</v>
      </c>
      <c r="B399" s="248" t="s">
        <v>444</v>
      </c>
      <c r="C399" s="248"/>
      <c r="D399" s="248"/>
      <c r="E399" s="248"/>
      <c r="F399" s="248"/>
      <c r="G399" s="248"/>
      <c r="H399" s="248"/>
      <c r="I399" s="248"/>
      <c r="J399" s="248"/>
      <c r="K399" s="248"/>
      <c r="L399" s="249"/>
    </row>
    <row r="400" spans="1:12" ht="13.8" customHeight="1">
      <c r="A400" s="90"/>
      <c r="B400" s="91"/>
      <c r="C400" s="91"/>
      <c r="D400" s="91"/>
      <c r="E400" s="91"/>
      <c r="F400" s="91"/>
      <c r="G400" s="91"/>
      <c r="H400" s="91"/>
      <c r="I400" s="91"/>
      <c r="J400" s="91"/>
      <c r="K400" s="91"/>
      <c r="L400" s="92"/>
    </row>
    <row r="401" spans="1:12" ht="13.8" customHeight="1">
      <c r="A401" s="90"/>
      <c r="B401" s="333"/>
      <c r="C401" s="334"/>
      <c r="D401" s="157" t="s">
        <v>54</v>
      </c>
      <c r="E401" s="157" t="s">
        <v>55</v>
      </c>
      <c r="F401" s="157" t="s">
        <v>56</v>
      </c>
      <c r="G401" s="157" t="s">
        <v>57</v>
      </c>
      <c r="H401" s="157" t="s">
        <v>58</v>
      </c>
      <c r="I401" s="157" t="s">
        <v>59</v>
      </c>
      <c r="J401" s="157"/>
      <c r="K401" s="163"/>
      <c r="L401" s="92"/>
    </row>
    <row r="402" spans="1:12" ht="13.8" customHeight="1">
      <c r="A402" s="90"/>
      <c r="B402" s="242" t="s">
        <v>127</v>
      </c>
      <c r="C402" s="242"/>
      <c r="D402" s="160">
        <v>20.2</v>
      </c>
      <c r="E402" s="160">
        <v>0.15</v>
      </c>
      <c r="F402" s="160">
        <v>0.4</v>
      </c>
      <c r="G402" s="160">
        <v>1</v>
      </c>
      <c r="H402" s="160"/>
      <c r="I402" s="160">
        <f>D402*E402*G402</f>
        <v>3.03</v>
      </c>
      <c r="J402" s="242"/>
      <c r="K402" s="242"/>
      <c r="L402" s="92"/>
    </row>
    <row r="403" spans="1:12" ht="13.8" customHeight="1">
      <c r="A403" s="90"/>
      <c r="B403" s="242" t="s">
        <v>128</v>
      </c>
      <c r="C403" s="242"/>
      <c r="D403" s="160">
        <v>20.2</v>
      </c>
      <c r="E403" s="160">
        <v>0.15</v>
      </c>
      <c r="F403" s="160">
        <v>0.4</v>
      </c>
      <c r="G403" s="160">
        <v>1</v>
      </c>
      <c r="H403" s="160"/>
      <c r="I403" s="160">
        <f t="shared" ref="I403:I424" si="7">D403*E403*G403</f>
        <v>3.03</v>
      </c>
      <c r="J403" s="242"/>
      <c r="K403" s="242"/>
      <c r="L403" s="92"/>
    </row>
    <row r="404" spans="1:12" ht="13.8" customHeight="1">
      <c r="A404" s="90"/>
      <c r="B404" s="242" t="s">
        <v>129</v>
      </c>
      <c r="C404" s="242"/>
      <c r="D404" s="160">
        <v>20.2</v>
      </c>
      <c r="E404" s="160">
        <v>0.15</v>
      </c>
      <c r="F404" s="160">
        <v>0.4</v>
      </c>
      <c r="G404" s="160">
        <v>1</v>
      </c>
      <c r="H404" s="160"/>
      <c r="I404" s="160">
        <f t="shared" si="7"/>
        <v>3.03</v>
      </c>
      <c r="J404" s="242"/>
      <c r="K404" s="242"/>
      <c r="L404" s="92"/>
    </row>
    <row r="405" spans="1:12" ht="13.8" customHeight="1">
      <c r="A405" s="90"/>
      <c r="B405" s="242" t="s">
        <v>130</v>
      </c>
      <c r="C405" s="242"/>
      <c r="D405" s="160">
        <v>20.2</v>
      </c>
      <c r="E405" s="160">
        <v>0.15</v>
      </c>
      <c r="F405" s="160">
        <v>0.4</v>
      </c>
      <c r="G405" s="160">
        <v>1</v>
      </c>
      <c r="H405" s="160"/>
      <c r="I405" s="160">
        <f t="shared" si="7"/>
        <v>3.03</v>
      </c>
      <c r="J405" s="242"/>
      <c r="K405" s="242"/>
      <c r="L405" s="92"/>
    </row>
    <row r="406" spans="1:12" ht="13.8" customHeight="1">
      <c r="A406" s="90"/>
      <c r="B406" s="242" t="s">
        <v>131</v>
      </c>
      <c r="C406" s="242"/>
      <c r="D406" s="160">
        <v>1.54</v>
      </c>
      <c r="E406" s="160">
        <v>0.15</v>
      </c>
      <c r="F406" s="160">
        <v>0.3</v>
      </c>
      <c r="G406" s="160">
        <v>1</v>
      </c>
      <c r="H406" s="160"/>
      <c r="I406" s="160">
        <f t="shared" si="7"/>
        <v>0.23099999999999998</v>
      </c>
      <c r="J406" s="242"/>
      <c r="K406" s="242"/>
      <c r="L406" s="92"/>
    </row>
    <row r="407" spans="1:12" ht="13.8" customHeight="1">
      <c r="A407" s="90"/>
      <c r="B407" s="242" t="s">
        <v>132</v>
      </c>
      <c r="C407" s="242"/>
      <c r="D407" s="160">
        <v>1.19</v>
      </c>
      <c r="E407" s="160">
        <v>0.15</v>
      </c>
      <c r="F407" s="160">
        <v>0.3</v>
      </c>
      <c r="G407" s="160">
        <v>1</v>
      </c>
      <c r="H407" s="160"/>
      <c r="I407" s="160">
        <f t="shared" si="7"/>
        <v>0.17849999999999999</v>
      </c>
      <c r="J407" s="242"/>
      <c r="K407" s="242"/>
      <c r="L407" s="92"/>
    </row>
    <row r="408" spans="1:12" ht="13.8" customHeight="1">
      <c r="A408" s="90"/>
      <c r="B408" s="242" t="s">
        <v>133</v>
      </c>
      <c r="C408" s="242"/>
      <c r="D408" s="160">
        <v>1.54</v>
      </c>
      <c r="E408" s="160">
        <v>0.15</v>
      </c>
      <c r="F408" s="160">
        <v>0.3</v>
      </c>
      <c r="G408" s="160">
        <v>1</v>
      </c>
      <c r="H408" s="160"/>
      <c r="I408" s="160">
        <f t="shared" si="7"/>
        <v>0.23099999999999998</v>
      </c>
      <c r="J408" s="242"/>
      <c r="K408" s="242"/>
      <c r="L408" s="92"/>
    </row>
    <row r="409" spans="1:12" ht="13.8" customHeight="1">
      <c r="A409" s="90"/>
      <c r="B409" s="242" t="s">
        <v>134</v>
      </c>
      <c r="C409" s="242"/>
      <c r="D409" s="160">
        <v>3.96</v>
      </c>
      <c r="E409" s="160">
        <v>0.15</v>
      </c>
      <c r="F409" s="160">
        <v>0.3</v>
      </c>
      <c r="G409" s="160">
        <v>1</v>
      </c>
      <c r="H409" s="160"/>
      <c r="I409" s="160">
        <f t="shared" si="7"/>
        <v>0.59399999999999997</v>
      </c>
      <c r="J409" s="242"/>
      <c r="K409" s="242"/>
      <c r="L409" s="92"/>
    </row>
    <row r="410" spans="1:12" ht="13.8" customHeight="1">
      <c r="A410" s="90"/>
      <c r="B410" s="242" t="s">
        <v>135</v>
      </c>
      <c r="C410" s="242"/>
      <c r="D410" s="160">
        <v>1.19</v>
      </c>
      <c r="E410" s="160">
        <v>0.15</v>
      </c>
      <c r="F410" s="160">
        <v>0.3</v>
      </c>
      <c r="G410" s="160">
        <v>1</v>
      </c>
      <c r="H410" s="160"/>
      <c r="I410" s="160">
        <f t="shared" si="7"/>
        <v>0.17849999999999999</v>
      </c>
      <c r="J410" s="242"/>
      <c r="K410" s="242"/>
      <c r="L410" s="92"/>
    </row>
    <row r="411" spans="1:12" ht="13.8" customHeight="1">
      <c r="A411" s="90"/>
      <c r="B411" s="242" t="s">
        <v>136</v>
      </c>
      <c r="C411" s="242"/>
      <c r="D411" s="160">
        <v>14.45</v>
      </c>
      <c r="E411" s="160">
        <v>0.15</v>
      </c>
      <c r="F411" s="160">
        <v>0.4</v>
      </c>
      <c r="G411" s="160">
        <v>1</v>
      </c>
      <c r="H411" s="160"/>
      <c r="I411" s="160">
        <f t="shared" si="7"/>
        <v>2.1675</v>
      </c>
      <c r="J411" s="242"/>
      <c r="K411" s="242"/>
      <c r="L411" s="92"/>
    </row>
    <row r="412" spans="1:12" ht="13.8" customHeight="1">
      <c r="A412" s="90"/>
      <c r="B412" s="242" t="s">
        <v>137</v>
      </c>
      <c r="C412" s="242"/>
      <c r="D412" s="160">
        <f>4.91+4.67+4.87</f>
        <v>14.45</v>
      </c>
      <c r="E412" s="160">
        <v>0.15</v>
      </c>
      <c r="F412" s="160">
        <v>0.4</v>
      </c>
      <c r="G412" s="160">
        <v>1</v>
      </c>
      <c r="H412" s="160"/>
      <c r="I412" s="160">
        <f t="shared" si="7"/>
        <v>2.1675</v>
      </c>
      <c r="J412" s="242"/>
      <c r="K412" s="242"/>
      <c r="L412" s="92"/>
    </row>
    <row r="413" spans="1:12" ht="13.8" customHeight="1">
      <c r="A413" s="90"/>
      <c r="B413" s="242" t="s">
        <v>138</v>
      </c>
      <c r="C413" s="242"/>
      <c r="D413" s="160">
        <f>7.3+3.475+3.675</f>
        <v>14.45</v>
      </c>
      <c r="E413" s="160">
        <v>0.15</v>
      </c>
      <c r="F413" s="160">
        <v>0.4</v>
      </c>
      <c r="G413" s="160">
        <v>1</v>
      </c>
      <c r="H413" s="160"/>
      <c r="I413" s="160">
        <f t="shared" si="7"/>
        <v>2.1675</v>
      </c>
      <c r="J413" s="242"/>
      <c r="K413" s="242"/>
      <c r="L413" s="92"/>
    </row>
    <row r="414" spans="1:12" ht="13.8" customHeight="1">
      <c r="A414" s="90"/>
      <c r="B414" s="242" t="s">
        <v>139</v>
      </c>
      <c r="C414" s="242"/>
      <c r="D414" s="160">
        <v>3.27</v>
      </c>
      <c r="E414" s="160">
        <v>0.15</v>
      </c>
      <c r="F414" s="160">
        <v>0.3</v>
      </c>
      <c r="G414" s="160">
        <v>1</v>
      </c>
      <c r="H414" s="160"/>
      <c r="I414" s="160">
        <f t="shared" si="7"/>
        <v>0.49049999999999999</v>
      </c>
      <c r="J414" s="242"/>
      <c r="K414" s="242"/>
      <c r="L414" s="92"/>
    </row>
    <row r="415" spans="1:12" ht="13.8" customHeight="1">
      <c r="A415" s="90"/>
      <c r="B415" s="242" t="s">
        <v>140</v>
      </c>
      <c r="C415" s="242"/>
      <c r="D415" s="160">
        <v>14.45</v>
      </c>
      <c r="E415" s="160">
        <v>0.15</v>
      </c>
      <c r="F415" s="160">
        <v>0.4</v>
      </c>
      <c r="G415" s="160">
        <v>1</v>
      </c>
      <c r="H415" s="160"/>
      <c r="I415" s="160">
        <f t="shared" si="7"/>
        <v>2.1675</v>
      </c>
      <c r="J415" s="242"/>
      <c r="K415" s="242"/>
      <c r="L415" s="92"/>
    </row>
    <row r="416" spans="1:12" ht="13.8" customHeight="1">
      <c r="A416" s="90"/>
      <c r="B416" s="242" t="s">
        <v>141</v>
      </c>
      <c r="C416" s="242"/>
      <c r="D416" s="160">
        <v>3.27</v>
      </c>
      <c r="E416" s="160">
        <v>0.15</v>
      </c>
      <c r="F416" s="160">
        <v>0.3</v>
      </c>
      <c r="G416" s="160">
        <v>1</v>
      </c>
      <c r="H416" s="160"/>
      <c r="I416" s="160">
        <f t="shared" si="7"/>
        <v>0.49049999999999999</v>
      </c>
      <c r="J416" s="242"/>
      <c r="K416" s="242"/>
      <c r="L416" s="92"/>
    </row>
    <row r="417" spans="1:12" ht="13.8" customHeight="1">
      <c r="A417" s="90"/>
      <c r="B417" s="242" t="s">
        <v>142</v>
      </c>
      <c r="C417" s="242"/>
      <c r="D417" s="160">
        <v>1.38</v>
      </c>
      <c r="E417" s="160">
        <v>0.15</v>
      </c>
      <c r="F417" s="160">
        <v>0.3</v>
      </c>
      <c r="G417" s="160">
        <v>1</v>
      </c>
      <c r="H417" s="160"/>
      <c r="I417" s="160">
        <f t="shared" si="7"/>
        <v>0.20699999999999999</v>
      </c>
      <c r="J417" s="242"/>
      <c r="K417" s="242"/>
      <c r="L417" s="92"/>
    </row>
    <row r="418" spans="1:12" ht="13.8" customHeight="1">
      <c r="A418" s="90"/>
      <c r="B418" s="242" t="s">
        <v>143</v>
      </c>
      <c r="C418" s="242"/>
      <c r="D418" s="160">
        <v>1.39</v>
      </c>
      <c r="E418" s="160">
        <v>0.15</v>
      </c>
      <c r="F418" s="160">
        <v>0.3</v>
      </c>
      <c r="G418" s="160">
        <v>1</v>
      </c>
      <c r="H418" s="160"/>
      <c r="I418" s="160">
        <f t="shared" si="7"/>
        <v>0.20849999999999999</v>
      </c>
      <c r="J418" s="242"/>
      <c r="K418" s="242"/>
      <c r="L418" s="92"/>
    </row>
    <row r="419" spans="1:12" ht="13.8" customHeight="1">
      <c r="A419" s="90"/>
      <c r="B419" s="242" t="s">
        <v>144</v>
      </c>
      <c r="C419" s="242"/>
      <c r="D419" s="160">
        <v>14.45</v>
      </c>
      <c r="E419" s="160">
        <v>0.15</v>
      </c>
      <c r="F419" s="160">
        <v>0.4</v>
      </c>
      <c r="G419" s="160">
        <v>1</v>
      </c>
      <c r="H419" s="160"/>
      <c r="I419" s="160">
        <f t="shared" si="7"/>
        <v>2.1675</v>
      </c>
      <c r="J419" s="242"/>
      <c r="K419" s="242"/>
      <c r="L419" s="92"/>
    </row>
    <row r="420" spans="1:12" ht="13.8" customHeight="1">
      <c r="A420" s="90"/>
      <c r="B420" s="242" t="s">
        <v>145</v>
      </c>
      <c r="C420" s="242"/>
      <c r="D420" s="160">
        <v>1.38</v>
      </c>
      <c r="E420" s="160">
        <v>0.15</v>
      </c>
      <c r="F420" s="160">
        <v>0.3</v>
      </c>
      <c r="G420" s="160">
        <v>1</v>
      </c>
      <c r="H420" s="160"/>
      <c r="I420" s="160">
        <f t="shared" si="7"/>
        <v>0.20699999999999999</v>
      </c>
      <c r="J420" s="242"/>
      <c r="K420" s="242"/>
      <c r="L420" s="92"/>
    </row>
    <row r="421" spans="1:12" ht="13.8" customHeight="1">
      <c r="A421" s="90"/>
      <c r="B421" s="242" t="s">
        <v>146</v>
      </c>
      <c r="C421" s="242"/>
      <c r="D421" s="160">
        <v>1.39</v>
      </c>
      <c r="E421" s="160">
        <v>0.15</v>
      </c>
      <c r="F421" s="160">
        <v>0.3</v>
      </c>
      <c r="G421" s="160">
        <v>1</v>
      </c>
      <c r="H421" s="160"/>
      <c r="I421" s="160">
        <f t="shared" si="7"/>
        <v>0.20849999999999999</v>
      </c>
      <c r="J421" s="242"/>
      <c r="K421" s="242"/>
      <c r="L421" s="92"/>
    </row>
    <row r="422" spans="1:12" ht="13.8" customHeight="1">
      <c r="A422" s="90"/>
      <c r="B422" s="242" t="s">
        <v>465</v>
      </c>
      <c r="C422" s="242"/>
      <c r="D422" s="160">
        <v>2.79</v>
      </c>
      <c r="E422" s="160">
        <v>0.15</v>
      </c>
      <c r="F422" s="160">
        <v>0.3</v>
      </c>
      <c r="G422" s="160">
        <v>1</v>
      </c>
      <c r="H422" s="160"/>
      <c r="I422" s="160">
        <f t="shared" si="7"/>
        <v>0.41849999999999998</v>
      </c>
      <c r="J422" s="242"/>
      <c r="K422" s="242"/>
      <c r="L422" s="92"/>
    </row>
    <row r="423" spans="1:12" ht="13.8" customHeight="1">
      <c r="A423" s="90"/>
      <c r="B423" s="242" t="s">
        <v>466</v>
      </c>
      <c r="C423" s="242"/>
      <c r="D423" s="160">
        <v>2.79</v>
      </c>
      <c r="E423" s="160">
        <v>0.15</v>
      </c>
      <c r="F423" s="160">
        <v>0.3</v>
      </c>
      <c r="G423" s="160">
        <v>1</v>
      </c>
      <c r="H423" s="160"/>
      <c r="I423" s="160">
        <f t="shared" si="7"/>
        <v>0.41849999999999998</v>
      </c>
      <c r="J423" s="242"/>
      <c r="K423" s="242"/>
      <c r="L423" s="92"/>
    </row>
    <row r="424" spans="1:12" ht="13.8" customHeight="1">
      <c r="A424" s="90"/>
      <c r="B424" s="313" t="s">
        <v>467</v>
      </c>
      <c r="C424" s="287"/>
      <c r="D424" s="160">
        <v>14.45</v>
      </c>
      <c r="E424" s="160">
        <v>0.15</v>
      </c>
      <c r="F424" s="160">
        <v>0.4</v>
      </c>
      <c r="G424" s="160">
        <v>1</v>
      </c>
      <c r="H424" s="160"/>
      <c r="I424" s="160">
        <f t="shared" si="7"/>
        <v>2.1675</v>
      </c>
      <c r="J424" s="242"/>
      <c r="K424" s="242"/>
      <c r="L424" s="92"/>
    </row>
    <row r="425" spans="1:12" ht="13.8" customHeight="1">
      <c r="A425" s="90"/>
      <c r="B425" s="163"/>
      <c r="C425" s="163"/>
      <c r="D425" s="157"/>
      <c r="E425" s="157"/>
      <c r="F425" s="157"/>
      <c r="G425" s="157"/>
      <c r="H425" s="157"/>
      <c r="I425" s="157"/>
      <c r="J425" s="157" t="s">
        <v>52</v>
      </c>
      <c r="K425" s="164">
        <f>SUM(I402:I424)</f>
        <v>29.187000000000008</v>
      </c>
      <c r="L425" s="92"/>
    </row>
    <row r="426" spans="1:12" ht="13.8" customHeight="1">
      <c r="A426" s="133"/>
      <c r="B426" s="246" t="s">
        <v>437</v>
      </c>
      <c r="C426" s="247"/>
      <c r="D426" s="247"/>
      <c r="E426" s="247"/>
      <c r="F426" s="247"/>
      <c r="G426" s="247"/>
      <c r="H426" s="247"/>
      <c r="I426" s="247"/>
      <c r="J426" s="247"/>
      <c r="K426" s="247"/>
      <c r="L426" s="81"/>
    </row>
    <row r="427" spans="1:12" ht="13.8" customHeight="1">
      <c r="A427" s="133"/>
      <c r="B427" s="19"/>
      <c r="C427" s="19"/>
      <c r="D427" s="19"/>
      <c r="E427" s="19"/>
      <c r="F427" s="19"/>
      <c r="G427" s="19"/>
      <c r="H427" s="19"/>
      <c r="I427" s="19"/>
      <c r="J427" s="19"/>
      <c r="K427" s="19"/>
      <c r="L427" s="81"/>
    </row>
    <row r="428" spans="1:12">
      <c r="A428" s="67" t="s">
        <v>542</v>
      </c>
      <c r="B428" s="248" t="s">
        <v>445</v>
      </c>
      <c r="C428" s="248"/>
      <c r="D428" s="248"/>
      <c r="E428" s="248"/>
      <c r="F428" s="248"/>
      <c r="G428" s="248"/>
      <c r="H428" s="248"/>
      <c r="I428" s="248"/>
      <c r="J428" s="248"/>
      <c r="K428" s="248"/>
      <c r="L428" s="249"/>
    </row>
    <row r="429" spans="1:12">
      <c r="A429" s="90"/>
      <c r="B429" s="333"/>
      <c r="C429" s="334"/>
      <c r="D429" s="157" t="s">
        <v>54</v>
      </c>
      <c r="E429" s="157" t="s">
        <v>55</v>
      </c>
      <c r="F429" s="157" t="s">
        <v>56</v>
      </c>
      <c r="G429" s="157" t="s">
        <v>57</v>
      </c>
      <c r="H429" s="157" t="s">
        <v>58</v>
      </c>
      <c r="I429" s="157" t="s">
        <v>59</v>
      </c>
      <c r="J429" s="157"/>
      <c r="K429" s="163"/>
      <c r="L429" s="92"/>
    </row>
    <row r="430" spans="1:12">
      <c r="A430" s="90"/>
      <c r="B430" s="242" t="s">
        <v>127</v>
      </c>
      <c r="C430" s="242"/>
      <c r="D430" s="160">
        <v>20.2</v>
      </c>
      <c r="E430" s="160">
        <v>0.15</v>
      </c>
      <c r="F430" s="160">
        <v>0.4</v>
      </c>
      <c r="G430" s="160">
        <v>1</v>
      </c>
      <c r="H430" s="88"/>
      <c r="I430" s="23">
        <f>(F430+F430)*D430*G430</f>
        <v>16.16</v>
      </c>
      <c r="J430" s="242"/>
      <c r="K430" s="242"/>
      <c r="L430" s="92"/>
    </row>
    <row r="431" spans="1:12">
      <c r="A431" s="90"/>
      <c r="B431" s="242" t="s">
        <v>128</v>
      </c>
      <c r="C431" s="242"/>
      <c r="D431" s="160">
        <v>20.2</v>
      </c>
      <c r="E431" s="160">
        <v>0.15</v>
      </c>
      <c r="F431" s="160">
        <v>0.4</v>
      </c>
      <c r="G431" s="160">
        <v>1</v>
      </c>
      <c r="H431" s="88"/>
      <c r="I431" s="23">
        <f t="shared" ref="I431:I452" si="8">(F431+F431)*D431*G431</f>
        <v>16.16</v>
      </c>
      <c r="J431" s="242"/>
      <c r="K431" s="242"/>
      <c r="L431" s="92"/>
    </row>
    <row r="432" spans="1:12">
      <c r="A432" s="90"/>
      <c r="B432" s="242" t="s">
        <v>129</v>
      </c>
      <c r="C432" s="242"/>
      <c r="D432" s="160">
        <v>20.2</v>
      </c>
      <c r="E432" s="160">
        <v>0.15</v>
      </c>
      <c r="F432" s="160">
        <v>0.4</v>
      </c>
      <c r="G432" s="160">
        <v>1</v>
      </c>
      <c r="H432" s="88"/>
      <c r="I432" s="23">
        <f t="shared" si="8"/>
        <v>16.16</v>
      </c>
      <c r="J432" s="242"/>
      <c r="K432" s="242"/>
      <c r="L432" s="92"/>
    </row>
    <row r="433" spans="1:12">
      <c r="A433" s="90"/>
      <c r="B433" s="242" t="s">
        <v>130</v>
      </c>
      <c r="C433" s="242"/>
      <c r="D433" s="160">
        <v>20.2</v>
      </c>
      <c r="E433" s="160">
        <v>0.15</v>
      </c>
      <c r="F433" s="160">
        <v>0.4</v>
      </c>
      <c r="G433" s="160">
        <v>1</v>
      </c>
      <c r="H433" s="88"/>
      <c r="I433" s="23">
        <f t="shared" si="8"/>
        <v>16.16</v>
      </c>
      <c r="J433" s="242"/>
      <c r="K433" s="242"/>
      <c r="L433" s="92"/>
    </row>
    <row r="434" spans="1:12">
      <c r="A434" s="90"/>
      <c r="B434" s="242" t="s">
        <v>131</v>
      </c>
      <c r="C434" s="242"/>
      <c r="D434" s="160">
        <v>1.54</v>
      </c>
      <c r="E434" s="160">
        <v>0.15</v>
      </c>
      <c r="F434" s="160">
        <v>0.3</v>
      </c>
      <c r="G434" s="160">
        <v>1</v>
      </c>
      <c r="H434" s="88"/>
      <c r="I434" s="23">
        <f t="shared" si="8"/>
        <v>0.92399999999999993</v>
      </c>
      <c r="J434" s="242"/>
      <c r="K434" s="242"/>
      <c r="L434" s="92"/>
    </row>
    <row r="435" spans="1:12">
      <c r="A435" s="90"/>
      <c r="B435" s="242" t="s">
        <v>132</v>
      </c>
      <c r="C435" s="242"/>
      <c r="D435" s="160">
        <v>1.19</v>
      </c>
      <c r="E435" s="160">
        <v>0.15</v>
      </c>
      <c r="F435" s="160">
        <v>0.3</v>
      </c>
      <c r="G435" s="160">
        <v>1</v>
      </c>
      <c r="H435" s="88"/>
      <c r="I435" s="23">
        <f t="shared" si="8"/>
        <v>0.71399999999999997</v>
      </c>
      <c r="J435" s="242"/>
      <c r="K435" s="242"/>
      <c r="L435" s="92"/>
    </row>
    <row r="436" spans="1:12">
      <c r="A436" s="90"/>
      <c r="B436" s="242" t="s">
        <v>133</v>
      </c>
      <c r="C436" s="242"/>
      <c r="D436" s="160">
        <v>1.54</v>
      </c>
      <c r="E436" s="160">
        <v>0.15</v>
      </c>
      <c r="F436" s="160">
        <v>0.3</v>
      </c>
      <c r="G436" s="160">
        <v>1</v>
      </c>
      <c r="H436" s="88"/>
      <c r="I436" s="23">
        <f t="shared" si="8"/>
        <v>0.92399999999999993</v>
      </c>
      <c r="J436" s="242"/>
      <c r="K436" s="242"/>
      <c r="L436" s="92"/>
    </row>
    <row r="437" spans="1:12">
      <c r="A437" s="90"/>
      <c r="B437" s="242" t="s">
        <v>134</v>
      </c>
      <c r="C437" s="242"/>
      <c r="D437" s="160">
        <v>3.96</v>
      </c>
      <c r="E437" s="160">
        <v>0.15</v>
      </c>
      <c r="F437" s="160">
        <v>0.3</v>
      </c>
      <c r="G437" s="160">
        <v>1</v>
      </c>
      <c r="H437" s="88"/>
      <c r="I437" s="23">
        <f t="shared" si="8"/>
        <v>2.3759999999999999</v>
      </c>
      <c r="J437" s="242"/>
      <c r="K437" s="242"/>
      <c r="L437" s="92"/>
    </row>
    <row r="438" spans="1:12">
      <c r="A438" s="90"/>
      <c r="B438" s="242" t="s">
        <v>135</v>
      </c>
      <c r="C438" s="242"/>
      <c r="D438" s="160">
        <v>1.19</v>
      </c>
      <c r="E438" s="160">
        <v>0.15</v>
      </c>
      <c r="F438" s="160">
        <v>0.3</v>
      </c>
      <c r="G438" s="160">
        <v>1</v>
      </c>
      <c r="H438" s="88"/>
      <c r="I438" s="23">
        <f t="shared" si="8"/>
        <v>0.71399999999999997</v>
      </c>
      <c r="J438" s="242"/>
      <c r="K438" s="242"/>
      <c r="L438" s="92"/>
    </row>
    <row r="439" spans="1:12">
      <c r="A439" s="90"/>
      <c r="B439" s="242" t="s">
        <v>136</v>
      </c>
      <c r="C439" s="242"/>
      <c r="D439" s="160">
        <v>14.45</v>
      </c>
      <c r="E439" s="160">
        <v>0.15</v>
      </c>
      <c r="F439" s="160">
        <v>0.4</v>
      </c>
      <c r="G439" s="160">
        <v>1</v>
      </c>
      <c r="H439" s="88"/>
      <c r="I439" s="23">
        <f t="shared" si="8"/>
        <v>11.56</v>
      </c>
      <c r="J439" s="242"/>
      <c r="K439" s="242"/>
      <c r="L439" s="92"/>
    </row>
    <row r="440" spans="1:12">
      <c r="A440" s="90"/>
      <c r="B440" s="242" t="s">
        <v>137</v>
      </c>
      <c r="C440" s="242"/>
      <c r="D440" s="160">
        <f>4.91+4.67+4.87</f>
        <v>14.45</v>
      </c>
      <c r="E440" s="160">
        <v>0.15</v>
      </c>
      <c r="F440" s="160">
        <v>0.4</v>
      </c>
      <c r="G440" s="160">
        <v>1</v>
      </c>
      <c r="H440" s="88"/>
      <c r="I440" s="23">
        <f t="shared" si="8"/>
        <v>11.56</v>
      </c>
      <c r="J440" s="242"/>
      <c r="K440" s="242"/>
      <c r="L440" s="92"/>
    </row>
    <row r="441" spans="1:12">
      <c r="A441" s="90"/>
      <c r="B441" s="242" t="s">
        <v>138</v>
      </c>
      <c r="C441" s="242"/>
      <c r="D441" s="160">
        <f>7.3+3.475+3.675</f>
        <v>14.45</v>
      </c>
      <c r="E441" s="160">
        <v>0.15</v>
      </c>
      <c r="F441" s="160">
        <v>0.4</v>
      </c>
      <c r="G441" s="160">
        <v>1</v>
      </c>
      <c r="H441" s="88"/>
      <c r="I441" s="23">
        <f t="shared" si="8"/>
        <v>11.56</v>
      </c>
      <c r="J441" s="242"/>
      <c r="K441" s="242"/>
      <c r="L441" s="92"/>
    </row>
    <row r="442" spans="1:12">
      <c r="A442" s="90"/>
      <c r="B442" s="242" t="s">
        <v>139</v>
      </c>
      <c r="C442" s="242"/>
      <c r="D442" s="160">
        <v>3.27</v>
      </c>
      <c r="E442" s="160">
        <v>0.15</v>
      </c>
      <c r="F442" s="160">
        <v>0.3</v>
      </c>
      <c r="G442" s="160">
        <v>1</v>
      </c>
      <c r="H442" s="88"/>
      <c r="I442" s="23">
        <f t="shared" si="8"/>
        <v>1.962</v>
      </c>
      <c r="J442" s="242"/>
      <c r="K442" s="242"/>
      <c r="L442" s="92"/>
    </row>
    <row r="443" spans="1:12">
      <c r="A443" s="90"/>
      <c r="B443" s="242" t="s">
        <v>140</v>
      </c>
      <c r="C443" s="242"/>
      <c r="D443" s="160">
        <v>14.45</v>
      </c>
      <c r="E443" s="160">
        <v>0.15</v>
      </c>
      <c r="F443" s="160">
        <v>0.4</v>
      </c>
      <c r="G443" s="160">
        <v>1</v>
      </c>
      <c r="H443" s="88"/>
      <c r="I443" s="23">
        <f t="shared" si="8"/>
        <v>11.56</v>
      </c>
      <c r="J443" s="242"/>
      <c r="K443" s="242"/>
      <c r="L443" s="92"/>
    </row>
    <row r="444" spans="1:12">
      <c r="A444" s="90"/>
      <c r="B444" s="242" t="s">
        <v>141</v>
      </c>
      <c r="C444" s="242"/>
      <c r="D444" s="160">
        <v>3.27</v>
      </c>
      <c r="E444" s="160">
        <v>0.15</v>
      </c>
      <c r="F444" s="160">
        <v>0.3</v>
      </c>
      <c r="G444" s="160">
        <v>1</v>
      </c>
      <c r="H444" s="88"/>
      <c r="I444" s="23">
        <f t="shared" si="8"/>
        <v>1.962</v>
      </c>
      <c r="J444" s="242"/>
      <c r="K444" s="242"/>
      <c r="L444" s="92"/>
    </row>
    <row r="445" spans="1:12">
      <c r="A445" s="90"/>
      <c r="B445" s="242" t="s">
        <v>142</v>
      </c>
      <c r="C445" s="242"/>
      <c r="D445" s="160">
        <v>1.38</v>
      </c>
      <c r="E445" s="160">
        <v>0.15</v>
      </c>
      <c r="F445" s="160">
        <v>0.3</v>
      </c>
      <c r="G445" s="160">
        <v>1</v>
      </c>
      <c r="H445" s="88"/>
      <c r="I445" s="23">
        <f t="shared" si="8"/>
        <v>0.82799999999999996</v>
      </c>
      <c r="J445" s="242"/>
      <c r="K445" s="242"/>
      <c r="L445" s="92"/>
    </row>
    <row r="446" spans="1:12">
      <c r="A446" s="90"/>
      <c r="B446" s="242" t="s">
        <v>143</v>
      </c>
      <c r="C446" s="242"/>
      <c r="D446" s="160">
        <v>1.39</v>
      </c>
      <c r="E446" s="160">
        <v>0.15</v>
      </c>
      <c r="F446" s="160">
        <v>0.3</v>
      </c>
      <c r="G446" s="160">
        <v>1</v>
      </c>
      <c r="H446" s="88"/>
      <c r="I446" s="23">
        <f t="shared" si="8"/>
        <v>0.83399999999999996</v>
      </c>
      <c r="J446" s="242"/>
      <c r="K446" s="242"/>
      <c r="L446" s="92"/>
    </row>
    <row r="447" spans="1:12">
      <c r="A447" s="90"/>
      <c r="B447" s="242" t="s">
        <v>144</v>
      </c>
      <c r="C447" s="242"/>
      <c r="D447" s="160">
        <v>14.45</v>
      </c>
      <c r="E447" s="160">
        <v>0.15</v>
      </c>
      <c r="F447" s="160">
        <v>0.4</v>
      </c>
      <c r="G447" s="160">
        <v>1</v>
      </c>
      <c r="H447" s="88"/>
      <c r="I447" s="23">
        <f t="shared" si="8"/>
        <v>11.56</v>
      </c>
      <c r="J447" s="242"/>
      <c r="K447" s="242"/>
      <c r="L447" s="92"/>
    </row>
    <row r="448" spans="1:12">
      <c r="A448" s="90"/>
      <c r="B448" s="242" t="s">
        <v>145</v>
      </c>
      <c r="C448" s="242"/>
      <c r="D448" s="160">
        <v>1.38</v>
      </c>
      <c r="E448" s="160">
        <v>0.15</v>
      </c>
      <c r="F448" s="160">
        <v>0.3</v>
      </c>
      <c r="G448" s="160">
        <v>1</v>
      </c>
      <c r="H448" s="88"/>
      <c r="I448" s="23">
        <f t="shared" si="8"/>
        <v>0.82799999999999996</v>
      </c>
      <c r="J448" s="242"/>
      <c r="K448" s="242"/>
      <c r="L448" s="92"/>
    </row>
    <row r="449" spans="1:12">
      <c r="A449" s="90"/>
      <c r="B449" s="242" t="s">
        <v>146</v>
      </c>
      <c r="C449" s="242"/>
      <c r="D449" s="160">
        <v>1.39</v>
      </c>
      <c r="E449" s="160">
        <v>0.15</v>
      </c>
      <c r="F449" s="160">
        <v>0.3</v>
      </c>
      <c r="G449" s="160">
        <v>1</v>
      </c>
      <c r="H449" s="88"/>
      <c r="I449" s="23">
        <f t="shared" si="8"/>
        <v>0.83399999999999996</v>
      </c>
      <c r="J449" s="242"/>
      <c r="K449" s="242"/>
      <c r="L449" s="92"/>
    </row>
    <row r="450" spans="1:12">
      <c r="A450" s="90"/>
      <c r="B450" s="242" t="s">
        <v>465</v>
      </c>
      <c r="C450" s="242"/>
      <c r="D450" s="160">
        <v>2.79</v>
      </c>
      <c r="E450" s="160">
        <v>0.15</v>
      </c>
      <c r="F450" s="160">
        <v>0.3</v>
      </c>
      <c r="G450" s="160">
        <v>1</v>
      </c>
      <c r="H450" s="88"/>
      <c r="I450" s="23">
        <f t="shared" si="8"/>
        <v>1.6739999999999999</v>
      </c>
      <c r="J450" s="218"/>
      <c r="K450" s="218"/>
      <c r="L450" s="92"/>
    </row>
    <row r="451" spans="1:12">
      <c r="A451" s="90"/>
      <c r="B451" s="242" t="s">
        <v>466</v>
      </c>
      <c r="C451" s="242"/>
      <c r="D451" s="160">
        <v>2.79</v>
      </c>
      <c r="E451" s="160">
        <v>0.15</v>
      </c>
      <c r="F451" s="160">
        <v>0.3</v>
      </c>
      <c r="G451" s="160">
        <v>1</v>
      </c>
      <c r="H451" s="88"/>
      <c r="I451" s="23">
        <f t="shared" si="8"/>
        <v>1.6739999999999999</v>
      </c>
      <c r="J451" s="218"/>
      <c r="K451" s="218"/>
      <c r="L451" s="92"/>
    </row>
    <row r="452" spans="1:12">
      <c r="A452" s="90"/>
      <c r="B452" s="313" t="s">
        <v>467</v>
      </c>
      <c r="C452" s="287"/>
      <c r="D452" s="160">
        <v>14.45</v>
      </c>
      <c r="E452" s="160">
        <v>0.15</v>
      </c>
      <c r="F452" s="160">
        <v>0.4</v>
      </c>
      <c r="G452" s="160">
        <v>1</v>
      </c>
      <c r="H452" s="88"/>
      <c r="I452" s="23">
        <f t="shared" si="8"/>
        <v>11.56</v>
      </c>
      <c r="J452" s="218"/>
      <c r="K452" s="218"/>
      <c r="L452" s="92"/>
    </row>
    <row r="453" spans="1:12">
      <c r="A453" s="90"/>
      <c r="B453" s="163"/>
      <c r="C453" s="163"/>
      <c r="D453" s="157"/>
      <c r="E453" s="157"/>
      <c r="F453" s="157"/>
      <c r="G453" s="157"/>
      <c r="H453" s="157"/>
      <c r="I453" s="157"/>
      <c r="J453" s="157" t="s">
        <v>52</v>
      </c>
      <c r="K453" s="164">
        <f>SUM(I430:I452)</f>
        <v>150.24800000000005</v>
      </c>
      <c r="L453" s="92"/>
    </row>
    <row r="454" spans="1:12">
      <c r="A454" s="90"/>
      <c r="B454" s="246" t="s">
        <v>437</v>
      </c>
      <c r="C454" s="247"/>
      <c r="D454" s="247"/>
      <c r="E454" s="247"/>
      <c r="F454" s="247"/>
      <c r="G454" s="247"/>
      <c r="H454" s="247"/>
      <c r="I454" s="247"/>
      <c r="J454" s="247"/>
      <c r="K454" s="247"/>
      <c r="L454" s="92"/>
    </row>
    <row r="455" spans="1:12">
      <c r="A455" s="90"/>
      <c r="B455" s="115"/>
      <c r="C455" s="115"/>
      <c r="D455" s="115"/>
      <c r="E455" s="115"/>
      <c r="F455" s="115"/>
      <c r="G455" s="115"/>
      <c r="H455" s="115"/>
      <c r="I455" s="115"/>
      <c r="J455" s="115"/>
      <c r="K455" s="115"/>
      <c r="L455" s="92"/>
    </row>
    <row r="456" spans="1:12">
      <c r="A456" s="67" t="s">
        <v>543</v>
      </c>
      <c r="B456" s="248" t="s">
        <v>631</v>
      </c>
      <c r="C456" s="248"/>
      <c r="D456" s="248"/>
      <c r="E456" s="248"/>
      <c r="F456" s="248"/>
      <c r="G456" s="248"/>
      <c r="H456" s="248"/>
      <c r="I456" s="248"/>
      <c r="J456" s="248"/>
      <c r="K456" s="248"/>
      <c r="L456" s="249"/>
    </row>
    <row r="457" spans="1:12">
      <c r="A457" s="90"/>
      <c r="B457" s="91"/>
      <c r="C457" s="91"/>
      <c r="D457" s="91"/>
      <c r="E457" s="91"/>
      <c r="F457" s="91"/>
      <c r="G457" s="91"/>
      <c r="H457" s="91"/>
      <c r="I457" s="91"/>
      <c r="J457" s="91"/>
      <c r="K457" s="91"/>
      <c r="L457" s="92"/>
    </row>
    <row r="458" spans="1:12">
      <c r="A458" s="90"/>
      <c r="B458" s="333"/>
      <c r="C458" s="334"/>
      <c r="D458" s="157" t="s">
        <v>54</v>
      </c>
      <c r="E458" s="157" t="s">
        <v>55</v>
      </c>
      <c r="F458" s="157" t="s">
        <v>56</v>
      </c>
      <c r="G458" s="157" t="s">
        <v>57</v>
      </c>
      <c r="H458" s="157" t="s">
        <v>58</v>
      </c>
      <c r="I458" s="157" t="s">
        <v>64</v>
      </c>
      <c r="J458" s="157"/>
      <c r="K458" s="163"/>
      <c r="L458" s="92"/>
    </row>
    <row r="459" spans="1:12" ht="13.95" customHeight="1">
      <c r="A459" s="90"/>
      <c r="B459" s="242" t="s">
        <v>127</v>
      </c>
      <c r="C459" s="242"/>
      <c r="D459" s="160">
        <v>20.2</v>
      </c>
      <c r="E459" s="160">
        <v>0.15</v>
      </c>
      <c r="F459" s="160">
        <v>0.4</v>
      </c>
      <c r="G459" s="160">
        <v>1</v>
      </c>
      <c r="H459" s="160"/>
      <c r="I459" s="160">
        <f>D459*E459*F459*G459</f>
        <v>1.212</v>
      </c>
      <c r="J459" s="242"/>
      <c r="K459" s="242"/>
      <c r="L459" s="92"/>
    </row>
    <row r="460" spans="1:12">
      <c r="A460" s="90"/>
      <c r="B460" s="242" t="s">
        <v>128</v>
      </c>
      <c r="C460" s="242"/>
      <c r="D460" s="160">
        <v>20.2</v>
      </c>
      <c r="E460" s="160">
        <v>0.15</v>
      </c>
      <c r="F460" s="160">
        <v>0.4</v>
      </c>
      <c r="G460" s="160">
        <v>1</v>
      </c>
      <c r="H460" s="160"/>
      <c r="I460" s="160">
        <f t="shared" ref="I460:I481" si="9">D460*E460*F460*G460</f>
        <v>1.212</v>
      </c>
      <c r="J460" s="242"/>
      <c r="K460" s="242"/>
      <c r="L460" s="92"/>
    </row>
    <row r="461" spans="1:12">
      <c r="A461" s="90"/>
      <c r="B461" s="242" t="s">
        <v>129</v>
      </c>
      <c r="C461" s="242"/>
      <c r="D461" s="160">
        <v>20.2</v>
      </c>
      <c r="E461" s="160">
        <v>0.15</v>
      </c>
      <c r="F461" s="160">
        <v>0.4</v>
      </c>
      <c r="G461" s="160">
        <v>1</v>
      </c>
      <c r="H461" s="160"/>
      <c r="I461" s="160">
        <f t="shared" si="9"/>
        <v>1.212</v>
      </c>
      <c r="J461" s="242"/>
      <c r="K461" s="242"/>
      <c r="L461" s="92"/>
    </row>
    <row r="462" spans="1:12">
      <c r="A462" s="90"/>
      <c r="B462" s="242" t="s">
        <v>130</v>
      </c>
      <c r="C462" s="242"/>
      <c r="D462" s="160">
        <v>20.2</v>
      </c>
      <c r="E462" s="160">
        <v>0.15</v>
      </c>
      <c r="F462" s="160">
        <v>0.4</v>
      </c>
      <c r="G462" s="160">
        <v>1</v>
      </c>
      <c r="H462" s="160"/>
      <c r="I462" s="160">
        <f t="shared" si="9"/>
        <v>1.212</v>
      </c>
      <c r="J462" s="242"/>
      <c r="K462" s="242"/>
      <c r="L462" s="92"/>
    </row>
    <row r="463" spans="1:12">
      <c r="A463" s="90"/>
      <c r="B463" s="242" t="s">
        <v>131</v>
      </c>
      <c r="C463" s="242"/>
      <c r="D463" s="160">
        <v>1.54</v>
      </c>
      <c r="E463" s="160">
        <v>0.15</v>
      </c>
      <c r="F463" s="160">
        <v>0.3</v>
      </c>
      <c r="G463" s="160">
        <v>1</v>
      </c>
      <c r="H463" s="160"/>
      <c r="I463" s="160">
        <f t="shared" si="9"/>
        <v>6.9299999999999987E-2</v>
      </c>
      <c r="J463" s="242"/>
      <c r="K463" s="242"/>
      <c r="L463" s="92"/>
    </row>
    <row r="464" spans="1:12">
      <c r="A464" s="90"/>
      <c r="B464" s="242" t="s">
        <v>132</v>
      </c>
      <c r="C464" s="242"/>
      <c r="D464" s="160">
        <v>1.19</v>
      </c>
      <c r="E464" s="160">
        <v>0.15</v>
      </c>
      <c r="F464" s="160">
        <v>0.3</v>
      </c>
      <c r="G464" s="160">
        <v>1</v>
      </c>
      <c r="H464" s="160"/>
      <c r="I464" s="160">
        <f t="shared" si="9"/>
        <v>5.3549999999999993E-2</v>
      </c>
      <c r="J464" s="242"/>
      <c r="K464" s="242"/>
      <c r="L464" s="92"/>
    </row>
    <row r="465" spans="1:12">
      <c r="A465" s="90"/>
      <c r="B465" s="242" t="s">
        <v>133</v>
      </c>
      <c r="C465" s="242"/>
      <c r="D465" s="160">
        <v>1.54</v>
      </c>
      <c r="E465" s="160">
        <v>0.15</v>
      </c>
      <c r="F465" s="160">
        <v>0.3</v>
      </c>
      <c r="G465" s="160">
        <v>1</v>
      </c>
      <c r="H465" s="160"/>
      <c r="I465" s="160">
        <f t="shared" si="9"/>
        <v>6.9299999999999987E-2</v>
      </c>
      <c r="J465" s="242"/>
      <c r="K465" s="242"/>
      <c r="L465" s="92"/>
    </row>
    <row r="466" spans="1:12">
      <c r="A466" s="90"/>
      <c r="B466" s="242" t="s">
        <v>134</v>
      </c>
      <c r="C466" s="242"/>
      <c r="D466" s="160">
        <v>3.96</v>
      </c>
      <c r="E466" s="160">
        <v>0.15</v>
      </c>
      <c r="F466" s="160">
        <v>0.3</v>
      </c>
      <c r="G466" s="160">
        <v>1</v>
      </c>
      <c r="H466" s="160"/>
      <c r="I466" s="160">
        <f t="shared" si="9"/>
        <v>0.1782</v>
      </c>
      <c r="J466" s="242"/>
      <c r="K466" s="242"/>
      <c r="L466" s="92"/>
    </row>
    <row r="467" spans="1:12">
      <c r="A467" s="90"/>
      <c r="B467" s="242" t="s">
        <v>135</v>
      </c>
      <c r="C467" s="242"/>
      <c r="D467" s="160">
        <v>1.19</v>
      </c>
      <c r="E467" s="160">
        <v>0.15</v>
      </c>
      <c r="F467" s="160">
        <v>0.3</v>
      </c>
      <c r="G467" s="160">
        <v>1</v>
      </c>
      <c r="H467" s="160"/>
      <c r="I467" s="160">
        <f t="shared" si="9"/>
        <v>5.3549999999999993E-2</v>
      </c>
      <c r="J467" s="242"/>
      <c r="K467" s="242"/>
      <c r="L467" s="92"/>
    </row>
    <row r="468" spans="1:12">
      <c r="A468" s="90"/>
      <c r="B468" s="242" t="s">
        <v>136</v>
      </c>
      <c r="C468" s="242"/>
      <c r="D468" s="160">
        <v>14.45</v>
      </c>
      <c r="E468" s="160">
        <v>0.15</v>
      </c>
      <c r="F468" s="160">
        <v>0.4</v>
      </c>
      <c r="G468" s="160">
        <v>1</v>
      </c>
      <c r="H468" s="160"/>
      <c r="I468" s="160">
        <f t="shared" si="9"/>
        <v>0.86699999999999999</v>
      </c>
      <c r="J468" s="242"/>
      <c r="K468" s="242"/>
      <c r="L468" s="92"/>
    </row>
    <row r="469" spans="1:12">
      <c r="A469" s="90"/>
      <c r="B469" s="242" t="s">
        <v>137</v>
      </c>
      <c r="C469" s="242"/>
      <c r="D469" s="160">
        <f>4.91+4.67+4.87</f>
        <v>14.45</v>
      </c>
      <c r="E469" s="160">
        <v>0.15</v>
      </c>
      <c r="F469" s="160">
        <v>0.4</v>
      </c>
      <c r="G469" s="160">
        <v>1</v>
      </c>
      <c r="H469" s="160"/>
      <c r="I469" s="160">
        <f t="shared" si="9"/>
        <v>0.86699999999999999</v>
      </c>
      <c r="J469" s="242"/>
      <c r="K469" s="242"/>
      <c r="L469" s="92"/>
    </row>
    <row r="470" spans="1:12">
      <c r="A470" s="90"/>
      <c r="B470" s="242" t="s">
        <v>138</v>
      </c>
      <c r="C470" s="242"/>
      <c r="D470" s="160">
        <f>7.3+3.475+3.675</f>
        <v>14.45</v>
      </c>
      <c r="E470" s="160">
        <v>0.15</v>
      </c>
      <c r="F470" s="160">
        <v>0.4</v>
      </c>
      <c r="G470" s="160">
        <v>1</v>
      </c>
      <c r="H470" s="160"/>
      <c r="I470" s="160">
        <f t="shared" si="9"/>
        <v>0.86699999999999999</v>
      </c>
      <c r="J470" s="242"/>
      <c r="K470" s="242"/>
      <c r="L470" s="92"/>
    </row>
    <row r="471" spans="1:12">
      <c r="A471" s="90"/>
      <c r="B471" s="242" t="s">
        <v>139</v>
      </c>
      <c r="C471" s="242"/>
      <c r="D471" s="160">
        <v>3.27</v>
      </c>
      <c r="E471" s="160">
        <v>0.15</v>
      </c>
      <c r="F471" s="160">
        <v>0.3</v>
      </c>
      <c r="G471" s="160">
        <v>1</v>
      </c>
      <c r="H471" s="160"/>
      <c r="I471" s="160">
        <f t="shared" si="9"/>
        <v>0.14715</v>
      </c>
      <c r="J471" s="242"/>
      <c r="K471" s="242"/>
      <c r="L471" s="92"/>
    </row>
    <row r="472" spans="1:12">
      <c r="A472" s="90"/>
      <c r="B472" s="242" t="s">
        <v>140</v>
      </c>
      <c r="C472" s="242"/>
      <c r="D472" s="160">
        <v>14.45</v>
      </c>
      <c r="E472" s="160">
        <v>0.15</v>
      </c>
      <c r="F472" s="160">
        <v>0.4</v>
      </c>
      <c r="G472" s="160">
        <v>1</v>
      </c>
      <c r="H472" s="160"/>
      <c r="I472" s="160">
        <f t="shared" si="9"/>
        <v>0.86699999999999999</v>
      </c>
      <c r="J472" s="242"/>
      <c r="K472" s="242"/>
      <c r="L472" s="92"/>
    </row>
    <row r="473" spans="1:12">
      <c r="A473" s="90"/>
      <c r="B473" s="242" t="s">
        <v>141</v>
      </c>
      <c r="C473" s="242"/>
      <c r="D473" s="160">
        <v>3.27</v>
      </c>
      <c r="E473" s="160">
        <v>0.15</v>
      </c>
      <c r="F473" s="160">
        <v>0.3</v>
      </c>
      <c r="G473" s="160">
        <v>1</v>
      </c>
      <c r="H473" s="160"/>
      <c r="I473" s="160">
        <f t="shared" si="9"/>
        <v>0.14715</v>
      </c>
      <c r="J473" s="242"/>
      <c r="K473" s="242"/>
      <c r="L473" s="92"/>
    </row>
    <row r="474" spans="1:12">
      <c r="A474" s="90"/>
      <c r="B474" s="242" t="s">
        <v>142</v>
      </c>
      <c r="C474" s="242"/>
      <c r="D474" s="160">
        <v>1.38</v>
      </c>
      <c r="E474" s="160">
        <v>0.15</v>
      </c>
      <c r="F474" s="160">
        <v>0.3</v>
      </c>
      <c r="G474" s="160">
        <v>1</v>
      </c>
      <c r="H474" s="160"/>
      <c r="I474" s="160">
        <f t="shared" si="9"/>
        <v>6.2099999999999995E-2</v>
      </c>
      <c r="J474" s="242"/>
      <c r="K474" s="242"/>
      <c r="L474" s="92"/>
    </row>
    <row r="475" spans="1:12">
      <c r="A475" s="90"/>
      <c r="B475" s="242" t="s">
        <v>143</v>
      </c>
      <c r="C475" s="242"/>
      <c r="D475" s="160">
        <v>1.39</v>
      </c>
      <c r="E475" s="160">
        <v>0.15</v>
      </c>
      <c r="F475" s="160">
        <v>0.3</v>
      </c>
      <c r="G475" s="160">
        <v>1</v>
      </c>
      <c r="H475" s="160"/>
      <c r="I475" s="160">
        <f t="shared" si="9"/>
        <v>6.2549999999999994E-2</v>
      </c>
      <c r="J475" s="242"/>
      <c r="K475" s="242"/>
      <c r="L475" s="92"/>
    </row>
    <row r="476" spans="1:12">
      <c r="A476" s="90"/>
      <c r="B476" s="242" t="s">
        <v>144</v>
      </c>
      <c r="C476" s="242"/>
      <c r="D476" s="160">
        <v>14.45</v>
      </c>
      <c r="E476" s="160">
        <v>0.15</v>
      </c>
      <c r="F476" s="160">
        <v>0.4</v>
      </c>
      <c r="G476" s="160">
        <v>1</v>
      </c>
      <c r="H476" s="160"/>
      <c r="I476" s="160">
        <f t="shared" si="9"/>
        <v>0.86699999999999999</v>
      </c>
      <c r="J476" s="242"/>
      <c r="K476" s="242"/>
      <c r="L476" s="92"/>
    </row>
    <row r="477" spans="1:12">
      <c r="A477" s="90"/>
      <c r="B477" s="242" t="s">
        <v>145</v>
      </c>
      <c r="C477" s="242"/>
      <c r="D477" s="160">
        <v>1.38</v>
      </c>
      <c r="E477" s="160">
        <v>0.15</v>
      </c>
      <c r="F477" s="160">
        <v>0.3</v>
      </c>
      <c r="G477" s="160">
        <v>1</v>
      </c>
      <c r="H477" s="160"/>
      <c r="I477" s="160">
        <f t="shared" si="9"/>
        <v>6.2099999999999995E-2</v>
      </c>
      <c r="J477" s="242"/>
      <c r="K477" s="242"/>
      <c r="L477" s="92"/>
    </row>
    <row r="478" spans="1:12">
      <c r="A478" s="90"/>
      <c r="B478" s="242" t="s">
        <v>146</v>
      </c>
      <c r="C478" s="242"/>
      <c r="D478" s="160">
        <v>1.39</v>
      </c>
      <c r="E478" s="160">
        <v>0.15</v>
      </c>
      <c r="F478" s="160">
        <v>0.3</v>
      </c>
      <c r="G478" s="160">
        <v>1</v>
      </c>
      <c r="H478" s="160"/>
      <c r="I478" s="160">
        <f t="shared" si="9"/>
        <v>6.2549999999999994E-2</v>
      </c>
      <c r="J478" s="242"/>
      <c r="K478" s="242"/>
      <c r="L478" s="92"/>
    </row>
    <row r="479" spans="1:12">
      <c r="A479" s="90"/>
      <c r="B479" s="242" t="s">
        <v>465</v>
      </c>
      <c r="C479" s="242"/>
      <c r="D479" s="160">
        <v>2.79</v>
      </c>
      <c r="E479" s="160">
        <v>0.15</v>
      </c>
      <c r="F479" s="160">
        <v>0.3</v>
      </c>
      <c r="G479" s="160">
        <v>1</v>
      </c>
      <c r="H479" s="160"/>
      <c r="I479" s="160">
        <f t="shared" si="9"/>
        <v>0.12554999999999999</v>
      </c>
      <c r="J479" s="218"/>
      <c r="K479" s="218"/>
      <c r="L479" s="92"/>
    </row>
    <row r="480" spans="1:12">
      <c r="A480" s="90"/>
      <c r="B480" s="242" t="s">
        <v>466</v>
      </c>
      <c r="C480" s="242"/>
      <c r="D480" s="160">
        <v>2.79</v>
      </c>
      <c r="E480" s="160">
        <v>0.15</v>
      </c>
      <c r="F480" s="160">
        <v>0.3</v>
      </c>
      <c r="G480" s="160">
        <v>1</v>
      </c>
      <c r="H480" s="160"/>
      <c r="I480" s="160">
        <f t="shared" si="9"/>
        <v>0.12554999999999999</v>
      </c>
      <c r="J480" s="218"/>
      <c r="K480" s="218"/>
      <c r="L480" s="92"/>
    </row>
    <row r="481" spans="1:12">
      <c r="A481" s="90"/>
      <c r="B481" s="313" t="s">
        <v>467</v>
      </c>
      <c r="C481" s="287"/>
      <c r="D481" s="160">
        <v>14.45</v>
      </c>
      <c r="E481" s="160">
        <v>0.15</v>
      </c>
      <c r="F481" s="160">
        <v>0.4</v>
      </c>
      <c r="G481" s="160">
        <v>1</v>
      </c>
      <c r="H481" s="160"/>
      <c r="I481" s="160">
        <f t="shared" si="9"/>
        <v>0.86699999999999999</v>
      </c>
      <c r="J481" s="218"/>
      <c r="K481" s="218"/>
      <c r="L481" s="92"/>
    </row>
    <row r="482" spans="1:12">
      <c r="A482" s="90"/>
      <c r="B482" s="163"/>
      <c r="C482" s="163"/>
      <c r="D482" s="157"/>
      <c r="E482" s="157"/>
      <c r="F482" s="157"/>
      <c r="G482" s="157"/>
      <c r="H482" s="157"/>
      <c r="I482" s="157"/>
      <c r="J482" s="157" t="s">
        <v>52</v>
      </c>
      <c r="K482" s="164">
        <f>SUM(I459:I481)</f>
        <v>11.268600000000003</v>
      </c>
      <c r="L482" s="92"/>
    </row>
    <row r="483" spans="1:12">
      <c r="A483" s="90"/>
      <c r="B483" s="246" t="s">
        <v>437</v>
      </c>
      <c r="C483" s="247"/>
      <c r="D483" s="247"/>
      <c r="E483" s="247"/>
      <c r="F483" s="247"/>
      <c r="G483" s="247"/>
      <c r="H483" s="247"/>
      <c r="I483" s="247"/>
      <c r="J483" s="247"/>
      <c r="K483" s="247"/>
      <c r="L483" s="92"/>
    </row>
    <row r="484" spans="1:12">
      <c r="A484" s="90"/>
      <c r="B484" s="91"/>
      <c r="C484" s="91"/>
      <c r="D484" s="91"/>
      <c r="E484" s="91"/>
      <c r="F484" s="91"/>
      <c r="G484" s="91"/>
      <c r="H484" s="91"/>
      <c r="I484" s="91"/>
      <c r="J484" s="91"/>
      <c r="K484" s="91"/>
      <c r="L484" s="92"/>
    </row>
    <row r="485" spans="1:12">
      <c r="A485" s="67" t="s">
        <v>544</v>
      </c>
      <c r="B485" s="248" t="s">
        <v>440</v>
      </c>
      <c r="C485" s="248"/>
      <c r="D485" s="248"/>
      <c r="E485" s="248"/>
      <c r="F485" s="248"/>
      <c r="G485" s="248"/>
      <c r="H485" s="248"/>
      <c r="I485" s="248"/>
      <c r="J485" s="248"/>
      <c r="K485" s="248"/>
      <c r="L485" s="249"/>
    </row>
    <row r="486" spans="1:12">
      <c r="A486" s="90"/>
      <c r="B486" s="91"/>
      <c r="C486" s="91"/>
      <c r="D486" s="91"/>
      <c r="E486" s="91"/>
      <c r="F486" s="91"/>
      <c r="G486" s="91"/>
      <c r="H486" s="91"/>
      <c r="I486" s="91"/>
      <c r="J486" s="91"/>
      <c r="K486" s="91"/>
      <c r="L486" s="92"/>
    </row>
    <row r="487" spans="1:12">
      <c r="A487" s="90"/>
      <c r="B487" s="37"/>
      <c r="C487" s="37"/>
      <c r="D487" s="38" t="s">
        <v>54</v>
      </c>
      <c r="E487" s="38" t="s">
        <v>55</v>
      </c>
      <c r="F487" s="38" t="s">
        <v>56</v>
      </c>
      <c r="G487" s="38" t="s">
        <v>57</v>
      </c>
      <c r="H487" s="38" t="s">
        <v>58</v>
      </c>
      <c r="I487" s="38" t="s">
        <v>59</v>
      </c>
      <c r="J487" s="38"/>
      <c r="K487" s="2"/>
      <c r="L487" s="92"/>
    </row>
    <row r="488" spans="1:12">
      <c r="A488" s="90"/>
      <c r="B488" s="254" t="s">
        <v>10</v>
      </c>
      <c r="C488" s="256"/>
      <c r="D488" s="38"/>
      <c r="E488" s="38"/>
      <c r="F488" s="38"/>
      <c r="G488" s="88">
        <f>61.3+41.8+38.6</f>
        <v>141.69999999999999</v>
      </c>
      <c r="H488" s="38"/>
      <c r="I488" s="38"/>
      <c r="J488" s="38"/>
      <c r="K488" s="5"/>
      <c r="L488" s="92"/>
    </row>
    <row r="489" spans="1:12">
      <c r="A489" s="90"/>
      <c r="B489" s="2"/>
      <c r="C489" s="2"/>
      <c r="D489" s="121"/>
      <c r="E489" s="121"/>
      <c r="F489" s="121"/>
      <c r="G489" s="121"/>
      <c r="H489" s="121"/>
      <c r="I489" s="121"/>
      <c r="J489" s="121" t="s">
        <v>52</v>
      </c>
      <c r="K489" s="4">
        <f>SUM(G488:G488)</f>
        <v>141.69999999999999</v>
      </c>
      <c r="L489" s="92"/>
    </row>
    <row r="490" spans="1:12">
      <c r="A490" s="90"/>
      <c r="B490" s="246" t="s">
        <v>437</v>
      </c>
      <c r="C490" s="247"/>
      <c r="D490" s="247"/>
      <c r="E490" s="247"/>
      <c r="F490" s="247"/>
      <c r="G490" s="247"/>
      <c r="H490" s="247"/>
      <c r="I490" s="247"/>
      <c r="J490" s="247"/>
      <c r="K490" s="247"/>
      <c r="L490" s="92"/>
    </row>
    <row r="491" spans="1:12">
      <c r="A491" s="90"/>
      <c r="B491" s="246"/>
      <c r="C491" s="247"/>
      <c r="D491" s="247"/>
      <c r="E491" s="247"/>
      <c r="F491" s="247"/>
      <c r="G491" s="247"/>
      <c r="H491" s="247"/>
      <c r="I491" s="247"/>
      <c r="J491" s="247"/>
      <c r="K491" s="247"/>
      <c r="L491" s="92"/>
    </row>
    <row r="492" spans="1:12">
      <c r="A492" s="90"/>
      <c r="B492" s="117"/>
      <c r="C492" s="117"/>
      <c r="D492" s="117"/>
      <c r="E492" s="117"/>
      <c r="F492" s="117"/>
      <c r="G492" s="117"/>
      <c r="H492" s="117"/>
      <c r="I492" s="117"/>
      <c r="J492" s="117"/>
      <c r="K492" s="117"/>
      <c r="L492" s="92"/>
    </row>
    <row r="493" spans="1:12">
      <c r="A493" s="90"/>
      <c r="B493" s="117"/>
      <c r="C493" s="117"/>
      <c r="D493" s="117"/>
      <c r="E493" s="117"/>
      <c r="F493" s="117"/>
      <c r="G493" s="117"/>
      <c r="H493" s="117"/>
      <c r="I493" s="117"/>
      <c r="J493" s="117"/>
      <c r="K493" s="117"/>
      <c r="L493" s="92"/>
    </row>
    <row r="494" spans="1:12">
      <c r="A494" s="90"/>
      <c r="B494" s="117"/>
      <c r="C494" s="117"/>
      <c r="D494" s="117"/>
      <c r="E494" s="117"/>
      <c r="F494" s="117"/>
      <c r="G494" s="117"/>
      <c r="I494" s="117"/>
      <c r="J494" s="117"/>
      <c r="K494" s="117"/>
      <c r="L494" s="92"/>
    </row>
    <row r="495" spans="1:12">
      <c r="A495" s="90"/>
      <c r="B495" s="117"/>
      <c r="C495" s="117"/>
      <c r="D495" s="117"/>
      <c r="E495" s="117"/>
      <c r="F495" s="117"/>
      <c r="G495" s="117"/>
      <c r="H495" s="117"/>
      <c r="I495" s="117"/>
      <c r="J495" s="117"/>
      <c r="K495" s="117"/>
      <c r="L495" s="92"/>
    </row>
    <row r="496" spans="1:12">
      <c r="A496" s="90"/>
      <c r="B496" s="117"/>
      <c r="C496" s="117"/>
      <c r="D496" s="117"/>
      <c r="E496" s="117"/>
      <c r="F496" s="117"/>
      <c r="G496" s="117"/>
      <c r="H496" s="117"/>
      <c r="I496" s="117"/>
      <c r="J496" s="117"/>
      <c r="K496" s="117"/>
      <c r="L496" s="92"/>
    </row>
    <row r="497" spans="1:12">
      <c r="A497" s="90"/>
      <c r="B497" s="117"/>
      <c r="C497" s="117"/>
      <c r="D497" s="117"/>
      <c r="E497" s="117"/>
      <c r="F497" s="117"/>
      <c r="G497" s="117"/>
      <c r="H497" s="117"/>
      <c r="I497" s="117"/>
      <c r="J497" s="117"/>
      <c r="K497" s="117"/>
      <c r="L497" s="92"/>
    </row>
    <row r="498" spans="1:12">
      <c r="A498" s="90"/>
      <c r="B498" s="117"/>
      <c r="C498" s="117"/>
      <c r="D498" s="117"/>
      <c r="E498" s="117"/>
      <c r="F498" s="117"/>
      <c r="G498" s="117"/>
      <c r="H498" s="117"/>
      <c r="I498" s="117"/>
      <c r="J498" s="117"/>
      <c r="K498" s="117"/>
      <c r="L498" s="92"/>
    </row>
    <row r="499" spans="1:12">
      <c r="A499" s="90"/>
      <c r="B499" s="245"/>
      <c r="C499" s="245"/>
      <c r="D499" s="245"/>
      <c r="E499" s="245"/>
      <c r="F499" s="245"/>
      <c r="G499" s="245"/>
      <c r="H499" s="245"/>
      <c r="I499" s="245"/>
      <c r="J499" s="245"/>
      <c r="K499" s="245"/>
      <c r="L499" s="92"/>
    </row>
    <row r="500" spans="1:12">
      <c r="A500" s="90"/>
      <c r="B500" s="91"/>
      <c r="C500" s="91"/>
      <c r="D500" s="91"/>
      <c r="E500" s="91"/>
      <c r="F500" s="91"/>
      <c r="G500" s="91"/>
      <c r="H500" s="91"/>
      <c r="I500" s="91"/>
      <c r="J500" s="91"/>
      <c r="K500" s="91"/>
      <c r="L500" s="92"/>
    </row>
    <row r="501" spans="1:12">
      <c r="A501" s="67" t="s">
        <v>545</v>
      </c>
      <c r="B501" s="248" t="s">
        <v>446</v>
      </c>
      <c r="C501" s="248"/>
      <c r="D501" s="248"/>
      <c r="E501" s="248"/>
      <c r="F501" s="248"/>
      <c r="G501" s="248"/>
      <c r="H501" s="248"/>
      <c r="I501" s="248"/>
      <c r="J501" s="248"/>
      <c r="K501" s="248"/>
      <c r="L501" s="249"/>
    </row>
    <row r="502" spans="1:12">
      <c r="A502" s="90"/>
      <c r="B502" s="91"/>
      <c r="C502" s="91"/>
      <c r="D502" s="91"/>
      <c r="E502" s="91"/>
      <c r="F502" s="91"/>
      <c r="G502" s="91"/>
      <c r="H502" s="91"/>
      <c r="I502" s="91"/>
      <c r="J502" s="91"/>
      <c r="K502" s="91"/>
      <c r="L502" s="92"/>
    </row>
    <row r="503" spans="1:12">
      <c r="A503" s="90"/>
      <c r="B503" s="37"/>
      <c r="C503" s="37"/>
      <c r="D503" s="38" t="s">
        <v>54</v>
      </c>
      <c r="E503" s="38" t="s">
        <v>55</v>
      </c>
      <c r="F503" s="38" t="s">
        <v>56</v>
      </c>
      <c r="G503" s="38" t="s">
        <v>57</v>
      </c>
      <c r="H503" s="38" t="s">
        <v>58</v>
      </c>
      <c r="I503" s="38" t="s">
        <v>59</v>
      </c>
      <c r="J503" s="38"/>
      <c r="K503" s="2"/>
      <c r="L503" s="92"/>
    </row>
    <row r="504" spans="1:12" ht="13.8" customHeight="1">
      <c r="A504" s="90"/>
      <c r="B504" s="254" t="s">
        <v>10</v>
      </c>
      <c r="C504" s="256"/>
      <c r="D504" s="38"/>
      <c r="E504" s="38"/>
      <c r="F504" s="38"/>
      <c r="G504" s="99">
        <f>31.3+16.3+17.5</f>
        <v>65.099999999999994</v>
      </c>
      <c r="H504" s="38"/>
      <c r="I504" s="38"/>
      <c r="J504" s="38"/>
      <c r="K504" s="5"/>
      <c r="L504" s="92"/>
    </row>
    <row r="505" spans="1:12">
      <c r="A505" s="90"/>
      <c r="B505" s="2"/>
      <c r="C505" s="2"/>
      <c r="D505" s="121"/>
      <c r="E505" s="121"/>
      <c r="F505" s="121"/>
      <c r="G505" s="121"/>
      <c r="H505" s="121"/>
      <c r="I505" s="121"/>
      <c r="J505" s="121" t="s">
        <v>52</v>
      </c>
      <c r="K505" s="4">
        <f>SUM(G504:G504)</f>
        <v>65.099999999999994</v>
      </c>
      <c r="L505" s="92"/>
    </row>
    <row r="506" spans="1:12">
      <c r="A506" s="90"/>
      <c r="B506" s="246" t="s">
        <v>437</v>
      </c>
      <c r="C506" s="247"/>
      <c r="D506" s="247"/>
      <c r="E506" s="247"/>
      <c r="F506" s="247"/>
      <c r="G506" s="247"/>
      <c r="H506" s="247"/>
      <c r="I506" s="247"/>
      <c r="J506" s="247"/>
      <c r="K506" s="247"/>
      <c r="L506" s="92"/>
    </row>
    <row r="507" spans="1:12">
      <c r="A507" s="90"/>
      <c r="B507" s="91"/>
      <c r="C507" s="91"/>
      <c r="D507" s="91"/>
      <c r="E507" s="91"/>
      <c r="F507" s="91"/>
      <c r="G507" s="91"/>
      <c r="H507" s="91"/>
      <c r="I507" s="91"/>
      <c r="J507" s="91"/>
      <c r="K507" s="91"/>
      <c r="L507" s="92"/>
    </row>
    <row r="508" spans="1:12">
      <c r="A508" s="90"/>
      <c r="B508" s="91"/>
      <c r="C508" s="91"/>
      <c r="D508" s="91"/>
      <c r="E508" s="91"/>
      <c r="F508" s="91"/>
      <c r="G508" s="91"/>
      <c r="H508" s="91"/>
      <c r="I508" s="91"/>
      <c r="J508" s="91"/>
      <c r="K508" s="91"/>
      <c r="L508" s="92"/>
    </row>
    <row r="509" spans="1:12">
      <c r="A509" s="90"/>
      <c r="B509" s="91"/>
      <c r="C509" s="91"/>
      <c r="D509" s="91"/>
      <c r="E509" s="91"/>
      <c r="F509" s="91"/>
      <c r="G509" s="91"/>
      <c r="H509" s="91"/>
      <c r="I509" s="91"/>
      <c r="J509" s="91"/>
      <c r="K509" s="91"/>
      <c r="L509" s="92"/>
    </row>
    <row r="510" spans="1:12">
      <c r="A510" s="90"/>
      <c r="B510" s="91"/>
      <c r="C510" s="91"/>
      <c r="D510" s="91"/>
      <c r="E510" s="91"/>
      <c r="F510" s="91"/>
      <c r="G510" s="91"/>
      <c r="H510" s="91"/>
      <c r="I510" s="91"/>
      <c r="J510" s="91"/>
      <c r="K510" s="91"/>
      <c r="L510" s="92"/>
    </row>
    <row r="511" spans="1:12">
      <c r="A511" s="90"/>
      <c r="B511" s="91"/>
      <c r="C511" s="91"/>
      <c r="D511" s="91"/>
      <c r="E511" s="91"/>
      <c r="F511" s="91"/>
      <c r="G511" s="91"/>
      <c r="H511" s="91"/>
      <c r="I511" s="91"/>
      <c r="J511" s="91"/>
      <c r="K511" s="91"/>
      <c r="L511" s="92"/>
    </row>
    <row r="512" spans="1:12">
      <c r="A512" s="90"/>
      <c r="B512" s="91"/>
      <c r="C512" s="91"/>
      <c r="D512" s="91"/>
      <c r="E512" s="91"/>
      <c r="F512" s="91"/>
      <c r="G512" s="91"/>
      <c r="H512" s="91"/>
      <c r="I512" s="91"/>
      <c r="J512" s="91"/>
      <c r="K512" s="91"/>
      <c r="L512" s="92"/>
    </row>
    <row r="513" spans="1:12">
      <c r="A513" s="90"/>
      <c r="B513" s="91"/>
      <c r="C513" s="91"/>
      <c r="D513" s="91"/>
      <c r="E513" s="91"/>
      <c r="F513" s="91"/>
      <c r="G513" s="91"/>
      <c r="H513" s="91"/>
      <c r="I513" s="91"/>
      <c r="J513" s="91"/>
      <c r="K513" s="91"/>
      <c r="L513" s="92"/>
    </row>
    <row r="514" spans="1:12">
      <c r="A514" s="90"/>
      <c r="B514" s="91"/>
      <c r="C514" s="91"/>
      <c r="D514" s="91"/>
      <c r="E514" s="91"/>
      <c r="F514" s="91"/>
      <c r="G514" s="91"/>
      <c r="H514" s="91"/>
      <c r="I514" s="91"/>
      <c r="J514" s="91"/>
      <c r="K514" s="91"/>
      <c r="L514" s="92"/>
    </row>
    <row r="515" spans="1:12">
      <c r="A515" s="90"/>
      <c r="B515" s="91"/>
      <c r="C515" s="91"/>
      <c r="D515" s="91"/>
      <c r="E515" s="91"/>
      <c r="F515" s="91"/>
      <c r="G515" s="91"/>
      <c r="H515" s="91"/>
      <c r="I515" s="91"/>
      <c r="J515" s="91"/>
      <c r="K515" s="91"/>
      <c r="L515" s="92"/>
    </row>
    <row r="516" spans="1:12">
      <c r="A516" s="67" t="s">
        <v>546</v>
      </c>
      <c r="B516" s="248" t="s">
        <v>469</v>
      </c>
      <c r="C516" s="248"/>
      <c r="D516" s="248"/>
      <c r="E516" s="248"/>
      <c r="F516" s="248"/>
      <c r="G516" s="248"/>
      <c r="H516" s="248"/>
      <c r="I516" s="248"/>
      <c r="J516" s="248"/>
      <c r="K516" s="248"/>
      <c r="L516" s="249"/>
    </row>
    <row r="517" spans="1:12">
      <c r="A517" s="69"/>
      <c r="B517" s="129"/>
      <c r="C517" s="130"/>
      <c r="D517" s="130"/>
      <c r="E517" s="130"/>
      <c r="F517" s="130"/>
      <c r="G517" s="130"/>
      <c r="H517" s="130"/>
      <c r="I517" s="130"/>
      <c r="J517" s="130"/>
      <c r="K517" s="130"/>
      <c r="L517" s="131"/>
    </row>
    <row r="518" spans="1:12">
      <c r="A518" s="69"/>
      <c r="B518" s="37"/>
      <c r="C518" s="37"/>
      <c r="D518" s="38" t="s">
        <v>54</v>
      </c>
      <c r="E518" s="38" t="s">
        <v>55</v>
      </c>
      <c r="F518" s="38" t="s">
        <v>56</v>
      </c>
      <c r="G518" s="38" t="s">
        <v>57</v>
      </c>
      <c r="H518" s="38" t="s">
        <v>58</v>
      </c>
      <c r="I518" s="38" t="s">
        <v>59</v>
      </c>
      <c r="J518" s="38"/>
      <c r="K518" s="2"/>
      <c r="L518" s="131"/>
    </row>
    <row r="519" spans="1:12">
      <c r="A519" s="69"/>
      <c r="B519" s="340" t="s">
        <v>468</v>
      </c>
      <c r="C519" s="341"/>
      <c r="D519" s="23"/>
      <c r="E519" s="6"/>
      <c r="F519" s="6"/>
      <c r="G519" s="23">
        <v>18.899999999999999</v>
      </c>
      <c r="H519" s="6"/>
      <c r="I519" s="23"/>
      <c r="J519" s="121"/>
      <c r="K519" s="5"/>
      <c r="L519" s="131"/>
    </row>
    <row r="520" spans="1:12">
      <c r="A520" s="69"/>
      <c r="B520" s="2"/>
      <c r="C520" s="2"/>
      <c r="D520" s="121"/>
      <c r="E520" s="121"/>
      <c r="F520" s="121"/>
      <c r="G520" s="121"/>
      <c r="H520" s="121"/>
      <c r="I520" s="121"/>
      <c r="J520" s="121" t="s">
        <v>52</v>
      </c>
      <c r="K520" s="4">
        <f>SUM(G519:G519)</f>
        <v>18.899999999999999</v>
      </c>
      <c r="L520" s="131"/>
    </row>
    <row r="521" spans="1:12">
      <c r="A521" s="90"/>
      <c r="B521" s="246" t="s">
        <v>437</v>
      </c>
      <c r="C521" s="247"/>
      <c r="D521" s="247"/>
      <c r="E521" s="247"/>
      <c r="F521" s="247"/>
      <c r="G521" s="247"/>
      <c r="H521" s="247"/>
      <c r="I521" s="247"/>
      <c r="J521" s="247"/>
      <c r="K521" s="247"/>
      <c r="L521" s="92"/>
    </row>
    <row r="522" spans="1:12">
      <c r="A522" s="90"/>
      <c r="B522" s="91"/>
      <c r="C522" s="91"/>
      <c r="D522" s="91"/>
      <c r="E522" s="91"/>
      <c r="F522" s="91"/>
      <c r="G522" s="91"/>
      <c r="H522" s="91"/>
      <c r="I522" s="91"/>
      <c r="J522" s="91"/>
      <c r="K522" s="91"/>
      <c r="L522" s="92"/>
    </row>
    <row r="523" spans="1:12">
      <c r="A523" s="90"/>
      <c r="B523" s="91"/>
      <c r="C523" s="91"/>
      <c r="D523" s="91"/>
      <c r="E523" s="91"/>
      <c r="F523" s="91"/>
      <c r="G523" s="91"/>
      <c r="H523" s="91"/>
      <c r="I523" s="91"/>
      <c r="J523" s="91"/>
      <c r="K523" s="91"/>
      <c r="L523" s="92"/>
    </row>
    <row r="524" spans="1:12">
      <c r="A524" s="90"/>
      <c r="B524" s="91"/>
      <c r="C524" s="91"/>
      <c r="D524" s="91"/>
      <c r="E524" s="91"/>
      <c r="F524" s="91"/>
      <c r="G524" s="91"/>
      <c r="H524" s="91"/>
      <c r="I524" s="91"/>
      <c r="J524" s="91"/>
      <c r="K524" s="91"/>
      <c r="L524" s="92"/>
    </row>
    <row r="525" spans="1:12">
      <c r="A525" s="90"/>
      <c r="B525" s="91"/>
      <c r="C525" s="91"/>
      <c r="D525" s="91"/>
      <c r="E525" s="91"/>
      <c r="F525" s="91"/>
      <c r="G525" s="91"/>
      <c r="H525" s="91"/>
      <c r="I525" s="91"/>
      <c r="J525" s="91"/>
      <c r="K525" s="91"/>
      <c r="L525" s="92"/>
    </row>
    <row r="526" spans="1:12">
      <c r="A526" s="90"/>
      <c r="B526" s="91"/>
      <c r="C526" s="91"/>
      <c r="D526" s="91"/>
      <c r="E526" s="91"/>
      <c r="F526" s="91"/>
      <c r="G526" s="91"/>
      <c r="H526" s="91"/>
      <c r="I526" s="91"/>
      <c r="J526" s="91"/>
      <c r="K526" s="91"/>
      <c r="L526" s="92"/>
    </row>
    <row r="527" spans="1:12">
      <c r="A527" s="90"/>
      <c r="B527" s="91"/>
      <c r="C527" s="91"/>
      <c r="D527" s="91"/>
      <c r="E527" s="91"/>
      <c r="F527" s="91"/>
      <c r="G527" s="91"/>
      <c r="H527" s="91"/>
      <c r="I527" s="91"/>
      <c r="J527" s="91"/>
      <c r="K527" s="91"/>
      <c r="L527" s="92"/>
    </row>
    <row r="528" spans="1:12">
      <c r="A528" s="90"/>
      <c r="B528" s="91"/>
      <c r="C528" s="91"/>
      <c r="D528" s="91"/>
      <c r="E528" s="91"/>
      <c r="F528" s="91"/>
      <c r="G528" s="91"/>
      <c r="H528" s="91"/>
      <c r="I528" s="91"/>
      <c r="J528" s="91"/>
      <c r="K528" s="91"/>
      <c r="L528" s="92"/>
    </row>
    <row r="529" spans="1:12">
      <c r="A529" s="90"/>
      <c r="B529" s="91"/>
      <c r="C529" s="91"/>
      <c r="D529" s="91"/>
      <c r="E529" s="91"/>
      <c r="F529" s="91"/>
      <c r="G529" s="91"/>
      <c r="H529" s="91"/>
      <c r="I529" s="91"/>
      <c r="J529" s="91"/>
      <c r="K529" s="91"/>
      <c r="L529" s="92"/>
    </row>
    <row r="530" spans="1:12">
      <c r="A530" s="67" t="s">
        <v>547</v>
      </c>
      <c r="B530" s="248" t="s">
        <v>441</v>
      </c>
      <c r="C530" s="248"/>
      <c r="D530" s="248"/>
      <c r="E530" s="248"/>
      <c r="F530" s="248"/>
      <c r="G530" s="248"/>
      <c r="H530" s="248"/>
      <c r="I530" s="248"/>
      <c r="J530" s="248"/>
      <c r="K530" s="248"/>
      <c r="L530" s="249"/>
    </row>
    <row r="531" spans="1:12">
      <c r="A531" s="90"/>
      <c r="B531" s="91"/>
      <c r="C531" s="91"/>
      <c r="D531" s="91"/>
      <c r="E531" s="91"/>
      <c r="F531" s="91"/>
      <c r="G531" s="91"/>
      <c r="H531" s="91"/>
      <c r="I531" s="91"/>
      <c r="J531" s="91"/>
      <c r="K531" s="91"/>
      <c r="L531" s="92"/>
    </row>
    <row r="532" spans="1:12">
      <c r="A532" s="90"/>
      <c r="B532" s="37"/>
      <c r="C532" s="37"/>
      <c r="D532" s="38" t="s">
        <v>54</v>
      </c>
      <c r="E532" s="38" t="s">
        <v>55</v>
      </c>
      <c r="F532" s="38" t="s">
        <v>56</v>
      </c>
      <c r="G532" s="38" t="s">
        <v>57</v>
      </c>
      <c r="H532" s="38" t="s">
        <v>58</v>
      </c>
      <c r="I532" s="38" t="s">
        <v>59</v>
      </c>
      <c r="J532" s="38"/>
      <c r="K532" s="2"/>
      <c r="L532" s="92"/>
    </row>
    <row r="533" spans="1:12">
      <c r="A533" s="90"/>
      <c r="B533" s="254" t="s">
        <v>10</v>
      </c>
      <c r="C533" s="256"/>
      <c r="D533" s="38"/>
      <c r="E533" s="38"/>
      <c r="F533" s="38"/>
      <c r="G533" s="99">
        <f>138.8+134+122.5</f>
        <v>395.3</v>
      </c>
      <c r="H533" s="38"/>
      <c r="I533" s="38"/>
      <c r="J533" s="38"/>
      <c r="K533" s="5"/>
      <c r="L533" s="92"/>
    </row>
    <row r="534" spans="1:12">
      <c r="A534" s="90"/>
      <c r="B534" s="2"/>
      <c r="C534" s="2"/>
      <c r="D534" s="121"/>
      <c r="E534" s="121"/>
      <c r="F534" s="121"/>
      <c r="G534" s="121"/>
      <c r="H534" s="121"/>
      <c r="I534" s="121"/>
      <c r="J534" s="121" t="s">
        <v>52</v>
      </c>
      <c r="K534" s="4">
        <f>SUM(G533:G533)</f>
        <v>395.3</v>
      </c>
      <c r="L534" s="92"/>
    </row>
    <row r="535" spans="1:12">
      <c r="A535" s="90"/>
      <c r="B535" s="246" t="s">
        <v>437</v>
      </c>
      <c r="C535" s="247"/>
      <c r="D535" s="247"/>
      <c r="E535" s="247"/>
      <c r="F535" s="247"/>
      <c r="G535" s="247"/>
      <c r="H535" s="247"/>
      <c r="I535" s="247"/>
      <c r="J535" s="247"/>
      <c r="K535" s="247"/>
      <c r="L535" s="92"/>
    </row>
    <row r="536" spans="1:12">
      <c r="A536" s="90"/>
      <c r="B536" s="91"/>
      <c r="C536" s="91"/>
      <c r="D536" s="91"/>
      <c r="E536" s="91"/>
      <c r="F536" s="91"/>
      <c r="G536" s="91"/>
      <c r="H536" s="91"/>
      <c r="I536" s="91"/>
      <c r="J536" s="91"/>
      <c r="K536" s="91"/>
      <c r="L536" s="92"/>
    </row>
    <row r="537" spans="1:12">
      <c r="A537" s="90"/>
      <c r="B537" s="91"/>
      <c r="C537" s="91"/>
      <c r="D537" s="91"/>
      <c r="E537" s="91"/>
      <c r="F537" s="91"/>
      <c r="G537" s="91"/>
      <c r="H537" s="91"/>
      <c r="I537" s="91"/>
      <c r="J537" s="91"/>
      <c r="K537" s="91"/>
      <c r="L537" s="92"/>
    </row>
    <row r="538" spans="1:12">
      <c r="A538" s="90"/>
      <c r="B538" s="91"/>
      <c r="C538" s="91"/>
      <c r="D538" s="91"/>
      <c r="E538" s="91"/>
      <c r="F538" s="91"/>
      <c r="G538" s="91"/>
      <c r="H538" s="91"/>
      <c r="I538" s="91"/>
      <c r="J538" s="91"/>
      <c r="K538" s="91"/>
      <c r="L538" s="92"/>
    </row>
    <row r="539" spans="1:12">
      <c r="A539" s="90"/>
      <c r="B539" s="91"/>
      <c r="C539" s="91"/>
      <c r="D539" s="91"/>
      <c r="E539" s="91"/>
      <c r="F539" s="91"/>
      <c r="G539" s="91"/>
      <c r="H539" s="91"/>
      <c r="I539" s="91"/>
      <c r="J539" s="91"/>
      <c r="K539" s="91"/>
      <c r="L539" s="92"/>
    </row>
    <row r="540" spans="1:12">
      <c r="A540" s="90"/>
      <c r="B540" s="91"/>
      <c r="C540" s="91"/>
      <c r="D540" s="91"/>
      <c r="E540" s="91"/>
      <c r="F540" s="91"/>
      <c r="G540" s="91"/>
      <c r="H540" s="91"/>
      <c r="I540" s="91"/>
      <c r="J540" s="91"/>
      <c r="K540" s="91"/>
      <c r="L540" s="92"/>
    </row>
    <row r="541" spans="1:12">
      <c r="A541" s="90"/>
      <c r="B541" s="91"/>
      <c r="C541" s="91"/>
      <c r="D541" s="91"/>
      <c r="E541" s="91"/>
      <c r="F541" s="91"/>
      <c r="G541" s="91"/>
      <c r="H541" s="91"/>
      <c r="I541" s="91"/>
      <c r="J541" s="91"/>
      <c r="K541" s="91"/>
      <c r="L541" s="92"/>
    </row>
    <row r="542" spans="1:12">
      <c r="A542" s="90"/>
      <c r="B542" s="91"/>
      <c r="C542" s="91"/>
      <c r="D542" s="91"/>
      <c r="E542" s="91"/>
      <c r="F542" s="91"/>
      <c r="G542" s="91"/>
      <c r="H542" s="91"/>
      <c r="I542" s="91"/>
      <c r="J542" s="91"/>
      <c r="K542" s="91"/>
      <c r="L542" s="92"/>
    </row>
    <row r="543" spans="1:12">
      <c r="A543" s="90"/>
      <c r="B543" s="91"/>
      <c r="C543" s="91"/>
      <c r="D543" s="91"/>
      <c r="E543" s="91"/>
      <c r="F543" s="91"/>
      <c r="G543" s="91"/>
      <c r="H543" s="91"/>
      <c r="I543" s="91"/>
      <c r="J543" s="91"/>
      <c r="K543" s="91"/>
      <c r="L543" s="92"/>
    </row>
    <row r="544" spans="1:12">
      <c r="A544" s="90"/>
      <c r="B544" s="91"/>
      <c r="C544" s="91"/>
      <c r="D544" s="91"/>
      <c r="E544" s="91"/>
      <c r="F544" s="91"/>
      <c r="G544" s="91"/>
      <c r="H544" s="91"/>
      <c r="I544" s="91"/>
      <c r="J544" s="91"/>
      <c r="K544" s="91"/>
      <c r="L544" s="92"/>
    </row>
    <row r="545" spans="1:12">
      <c r="A545" s="90"/>
      <c r="B545" s="91"/>
      <c r="C545" s="91"/>
      <c r="D545" s="91"/>
      <c r="E545" s="91"/>
      <c r="F545" s="91"/>
      <c r="G545" s="91"/>
      <c r="H545" s="91"/>
      <c r="I545" s="91"/>
      <c r="J545" s="91"/>
      <c r="K545" s="91"/>
      <c r="L545" s="92"/>
    </row>
    <row r="546" spans="1:12">
      <c r="A546" s="90"/>
      <c r="B546" s="91"/>
      <c r="C546" s="91"/>
      <c r="D546" s="91"/>
      <c r="E546" s="91"/>
      <c r="F546" s="91"/>
      <c r="G546" s="91"/>
      <c r="H546" s="91"/>
      <c r="I546" s="91"/>
      <c r="J546" s="91"/>
      <c r="K546" s="91"/>
      <c r="L546" s="92"/>
    </row>
    <row r="547" spans="1:12">
      <c r="A547" s="67" t="s">
        <v>548</v>
      </c>
      <c r="B547" s="248" t="s">
        <v>442</v>
      </c>
      <c r="C547" s="248"/>
      <c r="D547" s="248"/>
      <c r="E547" s="248"/>
      <c r="F547" s="248"/>
      <c r="G547" s="248"/>
      <c r="H547" s="248"/>
      <c r="I547" s="248"/>
      <c r="J547" s="248"/>
      <c r="K547" s="248"/>
      <c r="L547" s="249"/>
    </row>
    <row r="548" spans="1:12">
      <c r="A548" s="90"/>
      <c r="B548" s="91"/>
      <c r="C548" s="91"/>
      <c r="D548" s="91"/>
      <c r="E548" s="91"/>
      <c r="F548" s="91"/>
      <c r="G548" s="91"/>
      <c r="H548" s="91"/>
      <c r="I548" s="91"/>
      <c r="J548" s="91"/>
      <c r="K548" s="91"/>
      <c r="L548" s="92"/>
    </row>
    <row r="549" spans="1:12">
      <c r="A549" s="90"/>
      <c r="B549" s="37"/>
      <c r="C549" s="37"/>
      <c r="D549" s="38" t="s">
        <v>54</v>
      </c>
      <c r="E549" s="38" t="s">
        <v>55</v>
      </c>
      <c r="F549" s="38" t="s">
        <v>56</v>
      </c>
      <c r="G549" s="38" t="s">
        <v>57</v>
      </c>
      <c r="H549" s="38" t="s">
        <v>58</v>
      </c>
      <c r="I549" s="38" t="s">
        <v>59</v>
      </c>
      <c r="J549" s="38"/>
      <c r="K549" s="2"/>
      <c r="L549" s="92"/>
    </row>
    <row r="550" spans="1:12">
      <c r="A550" s="90"/>
      <c r="B550" s="254" t="s">
        <v>10</v>
      </c>
      <c r="C550" s="256"/>
      <c r="D550" s="38"/>
      <c r="E550" s="38"/>
      <c r="F550" s="38"/>
      <c r="G550" s="99">
        <f>27.7+29.7+45.8</f>
        <v>103.19999999999999</v>
      </c>
      <c r="H550" s="38"/>
      <c r="I550" s="38"/>
      <c r="J550" s="38"/>
      <c r="K550" s="5"/>
      <c r="L550" s="92"/>
    </row>
    <row r="551" spans="1:12">
      <c r="A551" s="90"/>
      <c r="B551" s="2"/>
      <c r="C551" s="2"/>
      <c r="D551" s="121"/>
      <c r="E551" s="121"/>
      <c r="F551" s="121"/>
      <c r="G551" s="121"/>
      <c r="H551" s="121"/>
      <c r="I551" s="121"/>
      <c r="J551" s="121" t="s">
        <v>52</v>
      </c>
      <c r="K551" s="4">
        <f>SUM(G550:G550)</f>
        <v>103.19999999999999</v>
      </c>
      <c r="L551" s="92"/>
    </row>
    <row r="552" spans="1:12">
      <c r="A552" s="90"/>
      <c r="B552" s="246" t="s">
        <v>437</v>
      </c>
      <c r="C552" s="247"/>
      <c r="D552" s="247"/>
      <c r="E552" s="247"/>
      <c r="F552" s="247"/>
      <c r="G552" s="247"/>
      <c r="H552" s="247"/>
      <c r="I552" s="247"/>
      <c r="J552" s="247"/>
      <c r="K552" s="247"/>
      <c r="L552" s="92"/>
    </row>
    <row r="553" spans="1:12">
      <c r="A553" s="90"/>
      <c r="B553" s="245"/>
      <c r="C553" s="245"/>
      <c r="D553" s="245"/>
      <c r="E553" s="245"/>
      <c r="F553" s="245"/>
      <c r="G553" s="245"/>
      <c r="H553" s="245"/>
      <c r="I553" s="245"/>
      <c r="J553" s="245"/>
      <c r="K553" s="245"/>
      <c r="L553" s="92"/>
    </row>
    <row r="554" spans="1:12">
      <c r="A554" s="90"/>
      <c r="B554" s="245"/>
      <c r="C554" s="245"/>
      <c r="D554" s="245"/>
      <c r="E554" s="245"/>
      <c r="F554" s="245"/>
      <c r="G554" s="245"/>
      <c r="H554" s="245"/>
      <c r="I554" s="245"/>
      <c r="J554" s="245"/>
      <c r="K554" s="245"/>
      <c r="L554" s="92"/>
    </row>
    <row r="555" spans="1:12">
      <c r="A555" s="90"/>
      <c r="B555" s="117"/>
      <c r="C555" s="117"/>
      <c r="D555" s="117"/>
      <c r="E555" s="117"/>
      <c r="F555" s="117"/>
      <c r="G555" s="117"/>
      <c r="H555" s="117"/>
      <c r="I555" s="117"/>
      <c r="J555" s="117"/>
      <c r="K555" s="117"/>
      <c r="L555" s="92"/>
    </row>
    <row r="556" spans="1:12">
      <c r="A556" s="90"/>
      <c r="B556" s="117"/>
      <c r="C556" s="117"/>
      <c r="D556" s="117"/>
      <c r="E556" s="117"/>
      <c r="F556" s="117"/>
      <c r="G556" s="117"/>
      <c r="H556" s="117"/>
      <c r="I556" s="117"/>
      <c r="J556" s="117"/>
      <c r="K556" s="117"/>
      <c r="L556" s="92"/>
    </row>
    <row r="557" spans="1:12">
      <c r="A557" s="90"/>
      <c r="B557" s="117"/>
      <c r="C557" s="117"/>
      <c r="D557" s="117"/>
      <c r="E557" s="117"/>
      <c r="F557" s="117"/>
      <c r="G557" s="117"/>
      <c r="H557" s="117"/>
      <c r="I557" s="117"/>
      <c r="J557" s="117"/>
      <c r="K557" s="117"/>
      <c r="L557" s="92"/>
    </row>
    <row r="558" spans="1:12">
      <c r="A558" s="90"/>
      <c r="B558" s="117"/>
      <c r="C558" s="117"/>
      <c r="D558" s="117"/>
      <c r="E558" s="117"/>
      <c r="F558" s="117"/>
      <c r="G558" s="117"/>
      <c r="H558" s="117"/>
      <c r="I558" s="117"/>
      <c r="J558" s="117"/>
      <c r="K558" s="117"/>
      <c r="L558" s="92"/>
    </row>
    <row r="559" spans="1:12">
      <c r="A559" s="90"/>
      <c r="B559" s="117"/>
      <c r="C559" s="117"/>
      <c r="D559" s="117"/>
      <c r="E559" s="117"/>
      <c r="F559" s="117"/>
      <c r="G559" s="117"/>
      <c r="H559" s="117"/>
      <c r="I559" s="117"/>
      <c r="J559" s="117"/>
      <c r="K559" s="117"/>
      <c r="L559" s="92"/>
    </row>
    <row r="560" spans="1:12">
      <c r="A560" s="90"/>
      <c r="B560" s="117"/>
      <c r="C560" s="117"/>
      <c r="D560" s="117"/>
      <c r="E560" s="117"/>
      <c r="F560" s="117"/>
      <c r="G560" s="117"/>
      <c r="H560" s="117"/>
      <c r="I560" s="117"/>
      <c r="J560" s="117"/>
      <c r="K560" s="117"/>
      <c r="L560" s="92"/>
    </row>
    <row r="561" spans="1:12">
      <c r="A561" s="90"/>
      <c r="B561" s="117"/>
      <c r="C561" s="117"/>
      <c r="D561" s="117"/>
      <c r="E561" s="117"/>
      <c r="F561" s="117"/>
      <c r="G561" s="117"/>
      <c r="H561" s="117"/>
      <c r="I561" s="117"/>
      <c r="J561" s="117"/>
      <c r="K561" s="117"/>
      <c r="L561" s="92"/>
    </row>
    <row r="562" spans="1:12">
      <c r="A562" s="90"/>
      <c r="B562" s="117"/>
      <c r="C562" s="117"/>
      <c r="D562" s="117"/>
      <c r="E562" s="117"/>
      <c r="F562" s="117"/>
      <c r="G562" s="117"/>
      <c r="H562" s="117"/>
      <c r="I562" s="117"/>
      <c r="J562" s="117"/>
      <c r="K562" s="117"/>
      <c r="L562" s="92"/>
    </row>
    <row r="563" spans="1:12">
      <c r="A563" s="67" t="s">
        <v>549</v>
      </c>
      <c r="B563" s="248" t="s">
        <v>443</v>
      </c>
      <c r="C563" s="248"/>
      <c r="D563" s="248"/>
      <c r="E563" s="248"/>
      <c r="F563" s="248"/>
      <c r="G563" s="248"/>
      <c r="H563" s="248"/>
      <c r="I563" s="248"/>
      <c r="J563" s="248"/>
      <c r="K563" s="248"/>
      <c r="L563" s="249"/>
    </row>
    <row r="564" spans="1:12">
      <c r="A564" s="90"/>
      <c r="B564" s="91"/>
      <c r="C564" s="91"/>
      <c r="D564" s="91"/>
      <c r="E564" s="91"/>
      <c r="F564" s="91"/>
      <c r="G564" s="91"/>
      <c r="H564" s="91"/>
      <c r="I564" s="91"/>
      <c r="J564" s="91"/>
      <c r="K564" s="91"/>
      <c r="L564" s="92"/>
    </row>
    <row r="565" spans="1:12">
      <c r="A565" s="90"/>
      <c r="B565" s="37"/>
      <c r="C565" s="37"/>
      <c r="D565" s="38" t="s">
        <v>54</v>
      </c>
      <c r="E565" s="38" t="s">
        <v>55</v>
      </c>
      <c r="F565" s="38" t="s">
        <v>56</v>
      </c>
      <c r="G565" s="38" t="s">
        <v>57</v>
      </c>
      <c r="H565" s="38" t="s">
        <v>58</v>
      </c>
      <c r="I565" s="38" t="s">
        <v>59</v>
      </c>
      <c r="J565" s="38"/>
      <c r="K565" s="2"/>
      <c r="L565" s="92"/>
    </row>
    <row r="566" spans="1:12">
      <c r="A566" s="90"/>
      <c r="B566" s="254" t="s">
        <v>10</v>
      </c>
      <c r="C566" s="256"/>
      <c r="D566" s="38"/>
      <c r="E566" s="38"/>
      <c r="F566" s="38"/>
      <c r="G566" s="99">
        <f>233.2+98.9+107.7</f>
        <v>439.8</v>
      </c>
      <c r="H566" s="38"/>
      <c r="I566" s="38"/>
      <c r="J566" s="38"/>
      <c r="K566" s="5"/>
      <c r="L566" s="92"/>
    </row>
    <row r="567" spans="1:12">
      <c r="A567" s="90"/>
      <c r="B567" s="2"/>
      <c r="C567" s="2"/>
      <c r="D567" s="121"/>
      <c r="E567" s="121"/>
      <c r="F567" s="121"/>
      <c r="G567" s="121"/>
      <c r="H567" s="121"/>
      <c r="I567" s="121"/>
      <c r="J567" s="121" t="s">
        <v>52</v>
      </c>
      <c r="K567" s="4">
        <f>SUM(G566:G566)</f>
        <v>439.8</v>
      </c>
      <c r="L567" s="92"/>
    </row>
    <row r="568" spans="1:12">
      <c r="A568" s="90"/>
      <c r="B568" s="246" t="s">
        <v>437</v>
      </c>
      <c r="C568" s="247"/>
      <c r="D568" s="247"/>
      <c r="E568" s="247"/>
      <c r="F568" s="247"/>
      <c r="G568" s="247"/>
      <c r="H568" s="247"/>
      <c r="I568" s="247"/>
      <c r="J568" s="247"/>
      <c r="K568" s="247"/>
      <c r="L568" s="92"/>
    </row>
    <row r="569" spans="1:12">
      <c r="A569" s="90"/>
      <c r="B569" s="245"/>
      <c r="C569" s="245"/>
      <c r="D569" s="245"/>
      <c r="E569" s="245"/>
      <c r="F569" s="245"/>
      <c r="G569" s="245"/>
      <c r="H569" s="245"/>
      <c r="I569" s="245"/>
      <c r="J569" s="245"/>
      <c r="K569" s="245"/>
      <c r="L569" s="92"/>
    </row>
    <row r="570" spans="1:12">
      <c r="A570" s="90"/>
      <c r="B570" s="245"/>
      <c r="C570" s="245"/>
      <c r="D570" s="245"/>
      <c r="E570" s="245"/>
      <c r="F570" s="245"/>
      <c r="G570" s="245"/>
      <c r="H570" s="245"/>
      <c r="I570" s="245"/>
      <c r="J570" s="245"/>
      <c r="K570" s="245"/>
      <c r="L570" s="92"/>
    </row>
    <row r="571" spans="1:12">
      <c r="A571" s="90"/>
      <c r="B571" s="117"/>
      <c r="C571" s="117"/>
      <c r="D571" s="117"/>
      <c r="E571" s="117"/>
      <c r="F571" s="117"/>
      <c r="G571" s="117"/>
      <c r="H571" s="117"/>
      <c r="I571" s="117"/>
      <c r="J571" s="117"/>
      <c r="K571" s="117"/>
      <c r="L571" s="92"/>
    </row>
    <row r="572" spans="1:12">
      <c r="A572" s="90"/>
      <c r="B572" s="117"/>
      <c r="C572" s="117"/>
      <c r="D572" s="117"/>
      <c r="E572" s="117"/>
      <c r="F572" s="117"/>
      <c r="G572" s="117"/>
      <c r="H572" s="117"/>
      <c r="I572" s="117"/>
      <c r="J572" s="117"/>
      <c r="K572" s="117"/>
      <c r="L572" s="92"/>
    </row>
    <row r="573" spans="1:12">
      <c r="A573" s="90"/>
      <c r="B573" s="117"/>
      <c r="C573" s="117"/>
      <c r="D573" s="117"/>
      <c r="E573" s="117"/>
      <c r="F573" s="117"/>
      <c r="G573" s="117"/>
      <c r="H573" s="117"/>
      <c r="I573" s="117"/>
      <c r="J573" s="117"/>
      <c r="K573" s="117"/>
      <c r="L573" s="92"/>
    </row>
    <row r="574" spans="1:12">
      <c r="A574" s="90"/>
      <c r="B574" s="117"/>
      <c r="C574" s="117"/>
      <c r="D574" s="117"/>
      <c r="E574" s="117"/>
      <c r="F574" s="117"/>
      <c r="G574" s="117"/>
      <c r="H574" s="117"/>
      <c r="I574" s="117"/>
      <c r="J574" s="117"/>
      <c r="K574" s="117"/>
      <c r="L574" s="92"/>
    </row>
    <row r="575" spans="1:12">
      <c r="A575" s="90"/>
      <c r="B575" s="117"/>
      <c r="C575" s="117"/>
      <c r="D575" s="117"/>
      <c r="E575" s="117"/>
      <c r="F575" s="117"/>
      <c r="G575" s="117"/>
      <c r="H575" s="117"/>
      <c r="I575" s="117"/>
      <c r="J575" s="117"/>
      <c r="K575" s="117"/>
      <c r="L575" s="92"/>
    </row>
    <row r="576" spans="1:12">
      <c r="A576" s="90"/>
      <c r="B576" s="117"/>
      <c r="C576" s="117"/>
      <c r="D576" s="117"/>
      <c r="E576" s="117"/>
      <c r="F576" s="117"/>
      <c r="G576" s="117"/>
      <c r="H576" s="117"/>
      <c r="I576" s="117"/>
      <c r="J576" s="117"/>
      <c r="K576" s="117"/>
      <c r="L576" s="92"/>
    </row>
    <row r="577" spans="1:12">
      <c r="A577" s="90"/>
      <c r="B577" s="117"/>
      <c r="C577" s="117"/>
      <c r="D577" s="117"/>
      <c r="E577" s="117"/>
      <c r="F577" s="117"/>
      <c r="G577" s="117"/>
      <c r="H577" s="117"/>
      <c r="I577" s="117"/>
      <c r="J577" s="117"/>
      <c r="K577" s="117"/>
      <c r="L577" s="92"/>
    </row>
    <row r="578" spans="1:12">
      <c r="A578" s="90"/>
      <c r="B578" s="117"/>
      <c r="C578" s="117"/>
      <c r="D578" s="117"/>
      <c r="E578" s="117"/>
      <c r="F578" s="117"/>
      <c r="G578" s="117"/>
      <c r="H578" s="117"/>
      <c r="I578" s="117"/>
      <c r="J578" s="117"/>
      <c r="K578" s="117"/>
      <c r="L578" s="92"/>
    </row>
    <row r="579" spans="1:12">
      <c r="A579" s="67" t="s">
        <v>550</v>
      </c>
      <c r="B579" s="248" t="s">
        <v>471</v>
      </c>
      <c r="C579" s="248"/>
      <c r="D579" s="248"/>
      <c r="E579" s="248"/>
      <c r="F579" s="248"/>
      <c r="G579" s="248"/>
      <c r="H579" s="248"/>
      <c r="I579" s="248"/>
      <c r="J579" s="248"/>
      <c r="K579" s="248"/>
      <c r="L579" s="249"/>
    </row>
    <row r="580" spans="1:12">
      <c r="A580" s="67" t="s">
        <v>551</v>
      </c>
      <c r="B580" s="248" t="s">
        <v>444</v>
      </c>
      <c r="C580" s="248"/>
      <c r="D580" s="248"/>
      <c r="E580" s="248"/>
      <c r="F580" s="248"/>
      <c r="G580" s="248"/>
      <c r="H580" s="248"/>
      <c r="I580" s="248"/>
      <c r="J580" s="248"/>
      <c r="K580" s="248"/>
      <c r="L580" s="249"/>
    </row>
    <row r="581" spans="1:12">
      <c r="A581" s="90"/>
      <c r="B581" s="91"/>
      <c r="C581" s="91"/>
      <c r="D581" s="91"/>
      <c r="E581" s="91"/>
      <c r="F581" s="91"/>
      <c r="G581" s="91"/>
      <c r="H581" s="91"/>
      <c r="I581" s="91"/>
      <c r="J581" s="91"/>
      <c r="K581" s="91"/>
      <c r="L581" s="92"/>
    </row>
    <row r="582" spans="1:12">
      <c r="A582" s="90"/>
      <c r="B582" s="333"/>
      <c r="C582" s="334"/>
      <c r="D582" s="157" t="s">
        <v>54</v>
      </c>
      <c r="E582" s="157" t="s">
        <v>55</v>
      </c>
      <c r="F582" s="157" t="s">
        <v>56</v>
      </c>
      <c r="G582" s="157" t="s">
        <v>57</v>
      </c>
      <c r="H582" s="157" t="s">
        <v>58</v>
      </c>
      <c r="I582" s="157" t="s">
        <v>59</v>
      </c>
      <c r="J582" s="157"/>
      <c r="K582" s="163"/>
      <c r="L582" s="92"/>
    </row>
    <row r="583" spans="1:12">
      <c r="A583" s="90"/>
      <c r="B583" s="242" t="s">
        <v>472</v>
      </c>
      <c r="C583" s="242"/>
      <c r="D583" s="160">
        <v>5</v>
      </c>
      <c r="E583" s="160">
        <v>4.6500000000000004</v>
      </c>
      <c r="F583" s="160"/>
      <c r="G583" s="160">
        <v>1</v>
      </c>
      <c r="H583" s="160"/>
      <c r="I583" s="160">
        <f>D583*E583*G583</f>
        <v>23.25</v>
      </c>
      <c r="J583" s="288"/>
      <c r="K583" s="289"/>
      <c r="L583" s="92"/>
    </row>
    <row r="584" spans="1:12">
      <c r="A584" s="90"/>
      <c r="B584" s="242" t="s">
        <v>473</v>
      </c>
      <c r="C584" s="242"/>
      <c r="D584" s="160">
        <v>2.5</v>
      </c>
      <c r="E584" s="160">
        <v>4.6500000000000004</v>
      </c>
      <c r="F584" s="160"/>
      <c r="G584" s="160">
        <v>1</v>
      </c>
      <c r="H584" s="160"/>
      <c r="I584" s="160">
        <f t="shared" ref="I584:I604" si="10">D584*E584*G584</f>
        <v>11.625</v>
      </c>
      <c r="J584" s="290"/>
      <c r="K584" s="291"/>
      <c r="L584" s="92"/>
    </row>
    <row r="585" spans="1:12">
      <c r="A585" s="90"/>
      <c r="B585" s="242" t="s">
        <v>474</v>
      </c>
      <c r="C585" s="242"/>
      <c r="D585" s="160">
        <v>3.4</v>
      </c>
      <c r="E585" s="160">
        <v>4.6500000000000004</v>
      </c>
      <c r="F585" s="160"/>
      <c r="G585" s="160">
        <v>1</v>
      </c>
      <c r="H585" s="160"/>
      <c r="I585" s="160">
        <f t="shared" si="10"/>
        <v>15.81</v>
      </c>
      <c r="J585" s="290"/>
      <c r="K585" s="291"/>
      <c r="L585" s="92"/>
    </row>
    <row r="586" spans="1:12">
      <c r="A586" s="90"/>
      <c r="B586" s="242" t="s">
        <v>475</v>
      </c>
      <c r="C586" s="242"/>
      <c r="D586" s="160">
        <v>3.4</v>
      </c>
      <c r="E586" s="160">
        <v>4.6500000000000004</v>
      </c>
      <c r="F586" s="160"/>
      <c r="G586" s="160">
        <v>1</v>
      </c>
      <c r="H586" s="160"/>
      <c r="I586" s="160">
        <f t="shared" si="10"/>
        <v>15.81</v>
      </c>
      <c r="J586" s="290"/>
      <c r="K586" s="291"/>
      <c r="L586" s="92"/>
    </row>
    <row r="587" spans="1:12">
      <c r="A587" s="90"/>
      <c r="B587" s="242" t="s">
        <v>476</v>
      </c>
      <c r="C587" s="242"/>
      <c r="D587" s="160">
        <v>5</v>
      </c>
      <c r="E587" s="160">
        <v>4.6500000000000004</v>
      </c>
      <c r="F587" s="160"/>
      <c r="G587" s="160">
        <v>1</v>
      </c>
      <c r="H587" s="160"/>
      <c r="I587" s="160">
        <f t="shared" si="10"/>
        <v>23.25</v>
      </c>
      <c r="J587" s="290"/>
      <c r="K587" s="291"/>
      <c r="L587" s="92"/>
    </row>
    <row r="588" spans="1:12">
      <c r="A588" s="90"/>
      <c r="B588" s="242" t="s">
        <v>477</v>
      </c>
      <c r="C588" s="242"/>
      <c r="D588" s="160">
        <v>5</v>
      </c>
      <c r="E588" s="160">
        <v>4.5199999999999996</v>
      </c>
      <c r="F588" s="160"/>
      <c r="G588" s="160">
        <v>1</v>
      </c>
      <c r="H588" s="160"/>
      <c r="I588" s="160">
        <f t="shared" si="10"/>
        <v>22.599999999999998</v>
      </c>
      <c r="J588" s="290"/>
      <c r="K588" s="291"/>
      <c r="L588" s="92"/>
    </row>
    <row r="589" spans="1:12">
      <c r="A589" s="90"/>
      <c r="B589" s="242" t="s">
        <v>478</v>
      </c>
      <c r="C589" s="242"/>
      <c r="D589" s="160">
        <v>2.5</v>
      </c>
      <c r="E589" s="160">
        <v>4.5199999999999996</v>
      </c>
      <c r="F589" s="160"/>
      <c r="G589" s="160">
        <v>1</v>
      </c>
      <c r="H589" s="160"/>
      <c r="I589" s="160">
        <f t="shared" si="10"/>
        <v>11.299999999999999</v>
      </c>
      <c r="J589" s="290"/>
      <c r="K589" s="291"/>
      <c r="L589" s="92"/>
    </row>
    <row r="590" spans="1:12">
      <c r="A590" s="90"/>
      <c r="B590" s="242" t="s">
        <v>479</v>
      </c>
      <c r="C590" s="242"/>
      <c r="D590" s="160">
        <v>3.4</v>
      </c>
      <c r="E590" s="160">
        <v>4.5199999999999996</v>
      </c>
      <c r="F590" s="160"/>
      <c r="G590" s="160">
        <v>1</v>
      </c>
      <c r="H590" s="160"/>
      <c r="I590" s="160">
        <f t="shared" si="10"/>
        <v>15.367999999999999</v>
      </c>
      <c r="J590" s="290"/>
      <c r="K590" s="291"/>
      <c r="L590" s="92"/>
    </row>
    <row r="591" spans="1:12">
      <c r="A591" s="90"/>
      <c r="B591" s="242" t="s">
        <v>480</v>
      </c>
      <c r="C591" s="242"/>
      <c r="D591" s="160">
        <v>3.4</v>
      </c>
      <c r="E591" s="160">
        <v>4.5199999999999996</v>
      </c>
      <c r="F591" s="160"/>
      <c r="G591" s="160">
        <v>1</v>
      </c>
      <c r="H591" s="160"/>
      <c r="I591" s="160">
        <f t="shared" si="10"/>
        <v>15.367999999999999</v>
      </c>
      <c r="J591" s="290"/>
      <c r="K591" s="291"/>
      <c r="L591" s="92"/>
    </row>
    <row r="592" spans="1:12">
      <c r="A592" s="90"/>
      <c r="B592" s="242" t="s">
        <v>481</v>
      </c>
      <c r="C592" s="242"/>
      <c r="D592" s="160">
        <v>5</v>
      </c>
      <c r="E592" s="160">
        <v>4.5199999999999996</v>
      </c>
      <c r="F592" s="160"/>
      <c r="G592" s="160">
        <v>1</v>
      </c>
      <c r="H592" s="160"/>
      <c r="I592" s="160">
        <f t="shared" si="10"/>
        <v>22.599999999999998</v>
      </c>
      <c r="J592" s="290"/>
      <c r="K592" s="291"/>
      <c r="L592" s="92"/>
    </row>
    <row r="593" spans="1:12">
      <c r="A593" s="90"/>
      <c r="B593" s="242" t="s">
        <v>482</v>
      </c>
      <c r="C593" s="242"/>
      <c r="D593" s="160">
        <v>5</v>
      </c>
      <c r="E593" s="160">
        <v>4.6900000000000004</v>
      </c>
      <c r="F593" s="160"/>
      <c r="G593" s="160">
        <v>1</v>
      </c>
      <c r="H593" s="160"/>
      <c r="I593" s="160">
        <f t="shared" si="10"/>
        <v>23.450000000000003</v>
      </c>
      <c r="J593" s="290"/>
      <c r="K593" s="291"/>
      <c r="L593" s="92"/>
    </row>
    <row r="594" spans="1:12">
      <c r="A594" s="90"/>
      <c r="B594" s="242" t="s">
        <v>483</v>
      </c>
      <c r="C594" s="242"/>
      <c r="D594" s="160">
        <v>2.5</v>
      </c>
      <c r="E594" s="160">
        <v>4.6900000000000004</v>
      </c>
      <c r="F594" s="160"/>
      <c r="G594" s="160">
        <v>1</v>
      </c>
      <c r="H594" s="160"/>
      <c r="I594" s="160">
        <f t="shared" si="10"/>
        <v>11.725000000000001</v>
      </c>
      <c r="J594" s="290"/>
      <c r="K594" s="291"/>
      <c r="L594" s="92"/>
    </row>
    <row r="595" spans="1:12">
      <c r="A595" s="90"/>
      <c r="B595" s="242" t="s">
        <v>484</v>
      </c>
      <c r="C595" s="242"/>
      <c r="D595" s="160">
        <v>3.4</v>
      </c>
      <c r="E595" s="160">
        <v>4.6900000000000004</v>
      </c>
      <c r="F595" s="160"/>
      <c r="G595" s="160">
        <v>1</v>
      </c>
      <c r="H595" s="160"/>
      <c r="I595" s="160">
        <f t="shared" si="10"/>
        <v>15.946000000000002</v>
      </c>
      <c r="J595" s="290"/>
      <c r="K595" s="291"/>
      <c r="L595" s="92"/>
    </row>
    <row r="596" spans="1:12">
      <c r="A596" s="90"/>
      <c r="B596" s="242" t="s">
        <v>485</v>
      </c>
      <c r="C596" s="242"/>
      <c r="D596" s="160">
        <v>3.4</v>
      </c>
      <c r="E596" s="160">
        <v>4.6900000000000004</v>
      </c>
      <c r="F596" s="160"/>
      <c r="G596" s="160">
        <v>1</v>
      </c>
      <c r="H596" s="160"/>
      <c r="I596" s="160">
        <f t="shared" si="10"/>
        <v>15.946000000000002</v>
      </c>
      <c r="J596" s="290"/>
      <c r="K596" s="291"/>
      <c r="L596" s="92"/>
    </row>
    <row r="597" spans="1:12">
      <c r="A597" s="90"/>
      <c r="B597" s="242" t="s">
        <v>486</v>
      </c>
      <c r="C597" s="242"/>
      <c r="D597" s="160">
        <v>5</v>
      </c>
      <c r="E597" s="160">
        <v>4.6900000000000004</v>
      </c>
      <c r="F597" s="160"/>
      <c r="G597" s="160">
        <v>1</v>
      </c>
      <c r="H597" s="160"/>
      <c r="I597" s="160">
        <f t="shared" si="10"/>
        <v>23.450000000000003</v>
      </c>
      <c r="J597" s="290"/>
      <c r="K597" s="291"/>
      <c r="L597" s="92"/>
    </row>
    <row r="598" spans="1:12">
      <c r="A598" s="90"/>
      <c r="B598" s="242" t="s">
        <v>487</v>
      </c>
      <c r="C598" s="242"/>
      <c r="D598" s="160">
        <v>3.66</v>
      </c>
      <c r="E598" s="160">
        <v>2.97</v>
      </c>
      <c r="F598" s="160"/>
      <c r="G598" s="160">
        <v>1</v>
      </c>
      <c r="H598" s="160"/>
      <c r="I598" s="160">
        <f t="shared" si="10"/>
        <v>10.870200000000001</v>
      </c>
      <c r="J598" s="290"/>
      <c r="K598" s="291"/>
      <c r="L598" s="92"/>
    </row>
    <row r="599" spans="1:12">
      <c r="A599" s="90"/>
      <c r="B599" s="242" t="s">
        <v>488</v>
      </c>
      <c r="C599" s="242"/>
      <c r="D599" s="160">
        <v>1.24</v>
      </c>
      <c r="E599" s="160">
        <v>1.0900000000000001</v>
      </c>
      <c r="F599" s="160"/>
      <c r="G599" s="160">
        <v>1</v>
      </c>
      <c r="H599" s="160"/>
      <c r="I599" s="160">
        <f t="shared" si="10"/>
        <v>1.3516000000000001</v>
      </c>
      <c r="J599" s="290"/>
      <c r="K599" s="291"/>
      <c r="L599" s="92"/>
    </row>
    <row r="600" spans="1:12">
      <c r="A600" s="90"/>
      <c r="B600" s="286" t="s">
        <v>489</v>
      </c>
      <c r="C600" s="287"/>
      <c r="D600" s="160">
        <v>2.7</v>
      </c>
      <c r="E600" s="160">
        <v>1.39</v>
      </c>
      <c r="F600" s="160"/>
      <c r="G600" s="160">
        <v>1</v>
      </c>
      <c r="H600" s="160"/>
      <c r="I600" s="160">
        <f t="shared" si="10"/>
        <v>3.7530000000000001</v>
      </c>
      <c r="J600" s="290"/>
      <c r="K600" s="291"/>
      <c r="L600" s="92"/>
    </row>
    <row r="601" spans="1:12">
      <c r="A601" s="90"/>
      <c r="B601" s="286" t="s">
        <v>490</v>
      </c>
      <c r="C601" s="287"/>
      <c r="D601" s="160">
        <v>2.7</v>
      </c>
      <c r="E601" s="160">
        <v>1.39</v>
      </c>
      <c r="F601" s="160"/>
      <c r="G601" s="160">
        <v>1</v>
      </c>
      <c r="H601" s="160"/>
      <c r="I601" s="160">
        <f t="shared" si="10"/>
        <v>3.7530000000000001</v>
      </c>
      <c r="J601" s="290"/>
      <c r="K601" s="291"/>
      <c r="L601" s="92"/>
    </row>
    <row r="602" spans="1:12">
      <c r="A602" s="90"/>
      <c r="B602" s="286" t="s">
        <v>491</v>
      </c>
      <c r="C602" s="287"/>
      <c r="D602" s="160">
        <v>0.89</v>
      </c>
      <c r="E602" s="160">
        <v>2.4900000000000002</v>
      </c>
      <c r="F602" s="160"/>
      <c r="G602" s="160">
        <v>1</v>
      </c>
      <c r="H602" s="160"/>
      <c r="I602" s="160">
        <f t="shared" si="10"/>
        <v>2.2161000000000004</v>
      </c>
      <c r="J602" s="290"/>
      <c r="K602" s="291"/>
      <c r="L602" s="92"/>
    </row>
    <row r="603" spans="1:12">
      <c r="A603" s="90"/>
      <c r="B603" s="286" t="s">
        <v>492</v>
      </c>
      <c r="C603" s="287"/>
      <c r="D603" s="160">
        <v>2.7</v>
      </c>
      <c r="E603" s="160">
        <v>1.38</v>
      </c>
      <c r="F603" s="160"/>
      <c r="G603" s="160">
        <v>1</v>
      </c>
      <c r="H603" s="160"/>
      <c r="I603" s="160">
        <f t="shared" si="10"/>
        <v>3.726</v>
      </c>
      <c r="J603" s="290"/>
      <c r="K603" s="291"/>
      <c r="L603" s="92"/>
    </row>
    <row r="604" spans="1:12">
      <c r="A604" s="90"/>
      <c r="B604" s="242" t="s">
        <v>493</v>
      </c>
      <c r="C604" s="242"/>
      <c r="D604" s="160">
        <v>2.7</v>
      </c>
      <c r="E604" s="160">
        <v>1.38</v>
      </c>
      <c r="F604" s="160"/>
      <c r="G604" s="160">
        <v>1</v>
      </c>
      <c r="H604" s="160"/>
      <c r="I604" s="160">
        <f t="shared" si="10"/>
        <v>3.726</v>
      </c>
      <c r="J604" s="292"/>
      <c r="K604" s="293"/>
      <c r="L604" s="92"/>
    </row>
    <row r="605" spans="1:12">
      <c r="A605" s="90"/>
      <c r="B605" s="163"/>
      <c r="C605" s="163"/>
      <c r="D605" s="157"/>
      <c r="E605" s="157"/>
      <c r="F605" s="157"/>
      <c r="G605" s="157"/>
      <c r="H605" s="157"/>
      <c r="I605" s="157"/>
      <c r="J605" s="157" t="s">
        <v>52</v>
      </c>
      <c r="K605" s="164">
        <f>SUM(I583:I604)</f>
        <v>296.89389999999997</v>
      </c>
      <c r="L605" s="92"/>
    </row>
    <row r="606" spans="1:12">
      <c r="A606" s="90"/>
      <c r="B606" s="246" t="s">
        <v>437</v>
      </c>
      <c r="C606" s="247"/>
      <c r="D606" s="247"/>
      <c r="E606" s="247"/>
      <c r="F606" s="247"/>
      <c r="G606" s="247"/>
      <c r="H606" s="247"/>
      <c r="I606" s="247"/>
      <c r="J606" s="247"/>
      <c r="K606" s="247"/>
      <c r="L606" s="92"/>
    </row>
    <row r="607" spans="1:12">
      <c r="A607" s="90"/>
      <c r="B607" s="115"/>
      <c r="C607" s="115"/>
      <c r="D607" s="115"/>
      <c r="E607" s="115"/>
      <c r="F607" s="115"/>
      <c r="G607" s="115"/>
      <c r="H607" s="115"/>
      <c r="I607" s="115"/>
      <c r="J607" s="115"/>
      <c r="K607" s="115"/>
      <c r="L607" s="92"/>
    </row>
    <row r="608" spans="1:12">
      <c r="A608" s="67" t="s">
        <v>552</v>
      </c>
      <c r="B608" s="248" t="s">
        <v>494</v>
      </c>
      <c r="C608" s="248"/>
      <c r="D608" s="248"/>
      <c r="E608" s="248"/>
      <c r="F608" s="248"/>
      <c r="G608" s="248"/>
      <c r="H608" s="248"/>
      <c r="I608" s="248"/>
      <c r="J608" s="248"/>
      <c r="K608" s="248"/>
      <c r="L608" s="249"/>
    </row>
    <row r="609" spans="1:12">
      <c r="A609" s="90"/>
      <c r="B609" s="91"/>
      <c r="C609" s="91"/>
      <c r="D609" s="91"/>
      <c r="E609" s="91"/>
      <c r="F609" s="91"/>
      <c r="G609" s="91"/>
      <c r="H609" s="91"/>
      <c r="I609" s="91"/>
      <c r="J609" s="91"/>
      <c r="K609" s="91"/>
      <c r="L609" s="92"/>
    </row>
    <row r="610" spans="1:12">
      <c r="A610" s="90"/>
      <c r="B610" s="333"/>
      <c r="C610" s="334"/>
      <c r="D610" s="157" t="s">
        <v>54</v>
      </c>
      <c r="E610" s="157" t="s">
        <v>55</v>
      </c>
      <c r="F610" s="157" t="s">
        <v>56</v>
      </c>
      <c r="G610" s="157" t="s">
        <v>57</v>
      </c>
      <c r="H610" s="157" t="s">
        <v>58</v>
      </c>
      <c r="I610" s="157" t="s">
        <v>59</v>
      </c>
      <c r="J610" s="157"/>
      <c r="K610" s="163"/>
      <c r="L610" s="92"/>
    </row>
    <row r="611" spans="1:12">
      <c r="A611" s="90"/>
      <c r="B611" s="242" t="s">
        <v>472</v>
      </c>
      <c r="C611" s="242"/>
      <c r="D611" s="160">
        <v>5</v>
      </c>
      <c r="E611" s="160">
        <v>4.6500000000000004</v>
      </c>
      <c r="F611" s="160">
        <v>0.12</v>
      </c>
      <c r="G611" s="160">
        <v>1</v>
      </c>
      <c r="H611" s="88"/>
      <c r="I611" s="23">
        <f>D611*E611</f>
        <v>23.25</v>
      </c>
      <c r="J611" s="294"/>
      <c r="K611" s="289"/>
      <c r="L611" s="92"/>
    </row>
    <row r="612" spans="1:12">
      <c r="A612" s="90"/>
      <c r="B612" s="242" t="s">
        <v>473</v>
      </c>
      <c r="C612" s="242"/>
      <c r="D612" s="160">
        <v>2.5</v>
      </c>
      <c r="E612" s="160">
        <v>4.6500000000000004</v>
      </c>
      <c r="F612" s="160">
        <v>0.12</v>
      </c>
      <c r="G612" s="160">
        <v>1</v>
      </c>
      <c r="H612" s="160"/>
      <c r="I612" s="23">
        <f t="shared" ref="I612:I632" si="11">D612*E612</f>
        <v>11.625</v>
      </c>
      <c r="J612" s="295"/>
      <c r="K612" s="291"/>
      <c r="L612" s="92"/>
    </row>
    <row r="613" spans="1:12">
      <c r="A613" s="90"/>
      <c r="B613" s="242" t="s">
        <v>474</v>
      </c>
      <c r="C613" s="242"/>
      <c r="D613" s="160">
        <v>3.4</v>
      </c>
      <c r="E613" s="160">
        <v>4.6500000000000004</v>
      </c>
      <c r="F613" s="160">
        <v>0.12</v>
      </c>
      <c r="G613" s="160">
        <v>1</v>
      </c>
      <c r="H613" s="160"/>
      <c r="I613" s="23">
        <f t="shared" si="11"/>
        <v>15.81</v>
      </c>
      <c r="J613" s="295"/>
      <c r="K613" s="291"/>
      <c r="L613" s="92"/>
    </row>
    <row r="614" spans="1:12">
      <c r="A614" s="90"/>
      <c r="B614" s="242" t="s">
        <v>475</v>
      </c>
      <c r="C614" s="242"/>
      <c r="D614" s="160">
        <v>3.4</v>
      </c>
      <c r="E614" s="160">
        <v>4.6500000000000004</v>
      </c>
      <c r="F614" s="160">
        <v>0.12</v>
      </c>
      <c r="G614" s="160">
        <v>1</v>
      </c>
      <c r="H614" s="160"/>
      <c r="I614" s="23">
        <f t="shared" si="11"/>
        <v>15.81</v>
      </c>
      <c r="J614" s="295"/>
      <c r="K614" s="291"/>
      <c r="L614" s="92"/>
    </row>
    <row r="615" spans="1:12">
      <c r="A615" s="90"/>
      <c r="B615" s="242" t="s">
        <v>476</v>
      </c>
      <c r="C615" s="242"/>
      <c r="D615" s="160">
        <v>5</v>
      </c>
      <c r="E615" s="160">
        <v>4.6500000000000004</v>
      </c>
      <c r="F615" s="160">
        <v>0.12</v>
      </c>
      <c r="G615" s="160">
        <v>1</v>
      </c>
      <c r="H615" s="160"/>
      <c r="I615" s="23">
        <f t="shared" si="11"/>
        <v>23.25</v>
      </c>
      <c r="J615" s="295"/>
      <c r="K615" s="291"/>
      <c r="L615" s="92"/>
    </row>
    <row r="616" spans="1:12">
      <c r="A616" s="90"/>
      <c r="B616" s="242" t="s">
        <v>477</v>
      </c>
      <c r="C616" s="242"/>
      <c r="D616" s="160">
        <v>5</v>
      </c>
      <c r="E616" s="160">
        <v>4.5199999999999996</v>
      </c>
      <c r="F616" s="160">
        <v>0.12</v>
      </c>
      <c r="G616" s="160">
        <v>1</v>
      </c>
      <c r="H616" s="160"/>
      <c r="I616" s="23">
        <f t="shared" si="11"/>
        <v>22.599999999999998</v>
      </c>
      <c r="J616" s="295"/>
      <c r="K616" s="291"/>
      <c r="L616" s="92"/>
    </row>
    <row r="617" spans="1:12">
      <c r="A617" s="90"/>
      <c r="B617" s="242" t="s">
        <v>478</v>
      </c>
      <c r="C617" s="242"/>
      <c r="D617" s="160">
        <v>2.5</v>
      </c>
      <c r="E617" s="160">
        <v>4.5199999999999996</v>
      </c>
      <c r="F617" s="160">
        <v>0.12</v>
      </c>
      <c r="G617" s="160">
        <v>1</v>
      </c>
      <c r="H617" s="160"/>
      <c r="I617" s="23">
        <f t="shared" si="11"/>
        <v>11.299999999999999</v>
      </c>
      <c r="J617" s="295"/>
      <c r="K617" s="291"/>
      <c r="L617" s="92"/>
    </row>
    <row r="618" spans="1:12">
      <c r="A618" s="90"/>
      <c r="B618" s="242" t="s">
        <v>479</v>
      </c>
      <c r="C618" s="242"/>
      <c r="D618" s="160">
        <v>3.4</v>
      </c>
      <c r="E618" s="160">
        <v>4.5199999999999996</v>
      </c>
      <c r="F618" s="160">
        <v>0.12</v>
      </c>
      <c r="G618" s="160">
        <v>1</v>
      </c>
      <c r="H618" s="160"/>
      <c r="I618" s="23">
        <f t="shared" si="11"/>
        <v>15.367999999999999</v>
      </c>
      <c r="J618" s="295"/>
      <c r="K618" s="291"/>
      <c r="L618" s="92"/>
    </row>
    <row r="619" spans="1:12">
      <c r="A619" s="90"/>
      <c r="B619" s="242" t="s">
        <v>480</v>
      </c>
      <c r="C619" s="242"/>
      <c r="D619" s="160">
        <v>3.4</v>
      </c>
      <c r="E619" s="160">
        <v>4.5199999999999996</v>
      </c>
      <c r="F619" s="160">
        <v>0.12</v>
      </c>
      <c r="G619" s="160">
        <v>1</v>
      </c>
      <c r="H619" s="160"/>
      <c r="I619" s="23">
        <f t="shared" si="11"/>
        <v>15.367999999999999</v>
      </c>
      <c r="J619" s="295"/>
      <c r="K619" s="291"/>
      <c r="L619" s="92"/>
    </row>
    <row r="620" spans="1:12">
      <c r="A620" s="90"/>
      <c r="B620" s="242" t="s">
        <v>481</v>
      </c>
      <c r="C620" s="242"/>
      <c r="D620" s="160">
        <v>5</v>
      </c>
      <c r="E620" s="160">
        <v>4.5199999999999996</v>
      </c>
      <c r="F620" s="160">
        <v>0.12</v>
      </c>
      <c r="G620" s="160">
        <v>1</v>
      </c>
      <c r="H620" s="160"/>
      <c r="I620" s="23">
        <f t="shared" si="11"/>
        <v>22.599999999999998</v>
      </c>
      <c r="J620" s="295"/>
      <c r="K620" s="291"/>
      <c r="L620" s="92"/>
    </row>
    <row r="621" spans="1:12">
      <c r="A621" s="90"/>
      <c r="B621" s="242" t="s">
        <v>482</v>
      </c>
      <c r="C621" s="242"/>
      <c r="D621" s="160">
        <v>5</v>
      </c>
      <c r="E621" s="160">
        <v>4.6900000000000004</v>
      </c>
      <c r="F621" s="160">
        <v>0.12</v>
      </c>
      <c r="G621" s="160">
        <v>1</v>
      </c>
      <c r="H621" s="160"/>
      <c r="I621" s="23">
        <f t="shared" si="11"/>
        <v>23.450000000000003</v>
      </c>
      <c r="J621" s="295"/>
      <c r="K621" s="291"/>
      <c r="L621" s="92"/>
    </row>
    <row r="622" spans="1:12">
      <c r="A622" s="90"/>
      <c r="B622" s="242" t="s">
        <v>483</v>
      </c>
      <c r="C622" s="242"/>
      <c r="D622" s="160">
        <v>2.5</v>
      </c>
      <c r="E622" s="160">
        <v>4.6900000000000004</v>
      </c>
      <c r="F622" s="160">
        <v>0.12</v>
      </c>
      <c r="G622" s="160">
        <v>1</v>
      </c>
      <c r="H622" s="160"/>
      <c r="I622" s="23">
        <f t="shared" si="11"/>
        <v>11.725000000000001</v>
      </c>
      <c r="J622" s="295"/>
      <c r="K622" s="291"/>
      <c r="L622" s="92"/>
    </row>
    <row r="623" spans="1:12">
      <c r="A623" s="90"/>
      <c r="B623" s="242" t="s">
        <v>484</v>
      </c>
      <c r="C623" s="242"/>
      <c r="D623" s="160">
        <v>3.4</v>
      </c>
      <c r="E623" s="160">
        <v>4.6900000000000004</v>
      </c>
      <c r="F623" s="160">
        <v>0.12</v>
      </c>
      <c r="G623" s="160">
        <v>1</v>
      </c>
      <c r="H623" s="160"/>
      <c r="I623" s="23">
        <f t="shared" si="11"/>
        <v>15.946000000000002</v>
      </c>
      <c r="J623" s="295"/>
      <c r="K623" s="291"/>
      <c r="L623" s="92"/>
    </row>
    <row r="624" spans="1:12">
      <c r="A624" s="90"/>
      <c r="B624" s="242" t="s">
        <v>485</v>
      </c>
      <c r="C624" s="242"/>
      <c r="D624" s="160">
        <v>3.4</v>
      </c>
      <c r="E624" s="160">
        <v>4.6900000000000004</v>
      </c>
      <c r="F624" s="160">
        <v>0.12</v>
      </c>
      <c r="G624" s="160">
        <v>1</v>
      </c>
      <c r="H624" s="160"/>
      <c r="I624" s="23">
        <f t="shared" si="11"/>
        <v>15.946000000000002</v>
      </c>
      <c r="J624" s="295"/>
      <c r="K624" s="291"/>
      <c r="L624" s="92"/>
    </row>
    <row r="625" spans="1:12">
      <c r="A625" s="90"/>
      <c r="B625" s="242" t="s">
        <v>486</v>
      </c>
      <c r="C625" s="242"/>
      <c r="D625" s="160">
        <v>5</v>
      </c>
      <c r="E625" s="160">
        <v>4.6900000000000004</v>
      </c>
      <c r="F625" s="160">
        <v>0.12</v>
      </c>
      <c r="G625" s="160">
        <v>1</v>
      </c>
      <c r="H625" s="160"/>
      <c r="I625" s="23">
        <f t="shared" si="11"/>
        <v>23.450000000000003</v>
      </c>
      <c r="J625" s="295"/>
      <c r="K625" s="291"/>
      <c r="L625" s="92"/>
    </row>
    <row r="626" spans="1:12">
      <c r="A626" s="90"/>
      <c r="B626" s="242" t="s">
        <v>487</v>
      </c>
      <c r="C626" s="242"/>
      <c r="D626" s="160">
        <v>3.66</v>
      </c>
      <c r="E626" s="160">
        <v>2.97</v>
      </c>
      <c r="F626" s="160">
        <v>0.12</v>
      </c>
      <c r="G626" s="160">
        <v>1</v>
      </c>
      <c r="H626" s="160"/>
      <c r="I626" s="23">
        <f t="shared" si="11"/>
        <v>10.870200000000001</v>
      </c>
      <c r="J626" s="295"/>
      <c r="K626" s="291"/>
      <c r="L626" s="92"/>
    </row>
    <row r="627" spans="1:12">
      <c r="A627" s="90"/>
      <c r="B627" s="242" t="s">
        <v>488</v>
      </c>
      <c r="C627" s="242"/>
      <c r="D627" s="160">
        <v>1.24</v>
      </c>
      <c r="E627" s="160">
        <v>1.0900000000000001</v>
      </c>
      <c r="F627" s="160">
        <v>0.12</v>
      </c>
      <c r="G627" s="160">
        <v>1</v>
      </c>
      <c r="H627" s="160"/>
      <c r="I627" s="23">
        <f t="shared" si="11"/>
        <v>1.3516000000000001</v>
      </c>
      <c r="J627" s="295"/>
      <c r="K627" s="291"/>
      <c r="L627" s="92"/>
    </row>
    <row r="628" spans="1:12">
      <c r="A628" s="90"/>
      <c r="B628" s="286" t="s">
        <v>489</v>
      </c>
      <c r="C628" s="287"/>
      <c r="D628" s="160">
        <v>2.7</v>
      </c>
      <c r="E628" s="160">
        <v>1.39</v>
      </c>
      <c r="F628" s="160">
        <v>0.12</v>
      </c>
      <c r="G628" s="160">
        <v>1</v>
      </c>
      <c r="H628" s="160"/>
      <c r="I628" s="23">
        <f t="shared" si="11"/>
        <v>3.7530000000000001</v>
      </c>
      <c r="J628" s="295"/>
      <c r="K628" s="291"/>
      <c r="L628" s="92"/>
    </row>
    <row r="629" spans="1:12">
      <c r="A629" s="90"/>
      <c r="B629" s="286" t="s">
        <v>490</v>
      </c>
      <c r="C629" s="287"/>
      <c r="D629" s="160">
        <v>2.7</v>
      </c>
      <c r="E629" s="160">
        <v>1.39</v>
      </c>
      <c r="F629" s="160">
        <v>0.12</v>
      </c>
      <c r="G629" s="160">
        <v>1</v>
      </c>
      <c r="H629" s="160"/>
      <c r="I629" s="23">
        <f t="shared" si="11"/>
        <v>3.7530000000000001</v>
      </c>
      <c r="J629" s="295"/>
      <c r="K629" s="291"/>
      <c r="L629" s="92"/>
    </row>
    <row r="630" spans="1:12">
      <c r="A630" s="90"/>
      <c r="B630" s="286" t="s">
        <v>491</v>
      </c>
      <c r="C630" s="287"/>
      <c r="D630" s="160">
        <v>0.89</v>
      </c>
      <c r="E630" s="160">
        <v>2.4900000000000002</v>
      </c>
      <c r="F630" s="160">
        <v>0.12</v>
      </c>
      <c r="G630" s="160">
        <v>1</v>
      </c>
      <c r="H630" s="160"/>
      <c r="I630" s="23">
        <f t="shared" si="11"/>
        <v>2.2161000000000004</v>
      </c>
      <c r="J630" s="295"/>
      <c r="K630" s="291"/>
      <c r="L630" s="92"/>
    </row>
    <row r="631" spans="1:12">
      <c r="A631" s="90"/>
      <c r="B631" s="286" t="s">
        <v>492</v>
      </c>
      <c r="C631" s="287"/>
      <c r="D631" s="160">
        <v>2.7</v>
      </c>
      <c r="E631" s="160">
        <v>1.38</v>
      </c>
      <c r="F631" s="160">
        <v>0.12</v>
      </c>
      <c r="G631" s="160">
        <v>1</v>
      </c>
      <c r="H631" s="160"/>
      <c r="I631" s="23">
        <f t="shared" si="11"/>
        <v>3.726</v>
      </c>
      <c r="J631" s="295"/>
      <c r="K631" s="291"/>
      <c r="L631" s="92"/>
    </row>
    <row r="632" spans="1:12">
      <c r="A632" s="90"/>
      <c r="B632" s="242" t="s">
        <v>493</v>
      </c>
      <c r="C632" s="242"/>
      <c r="D632" s="160">
        <v>2.7</v>
      </c>
      <c r="E632" s="160">
        <v>1.38</v>
      </c>
      <c r="F632" s="160">
        <v>0.12</v>
      </c>
      <c r="G632" s="160">
        <v>1</v>
      </c>
      <c r="H632" s="160"/>
      <c r="I632" s="23">
        <f t="shared" si="11"/>
        <v>3.726</v>
      </c>
      <c r="J632" s="296"/>
      <c r="K632" s="293"/>
      <c r="L632" s="92"/>
    </row>
    <row r="633" spans="1:12">
      <c r="A633" s="90"/>
      <c r="B633" s="163"/>
      <c r="C633" s="163"/>
      <c r="D633" s="157"/>
      <c r="E633" s="157"/>
      <c r="F633" s="157"/>
      <c r="G633" s="157"/>
      <c r="H633" s="157"/>
      <c r="I633" s="157"/>
      <c r="J633" s="157" t="s">
        <v>52</v>
      </c>
      <c r="K633" s="164">
        <f>SUM(I611:I632)</f>
        <v>296.89389999999997</v>
      </c>
      <c r="L633" s="92"/>
    </row>
    <row r="634" spans="1:12">
      <c r="A634" s="90"/>
      <c r="B634" s="246" t="s">
        <v>437</v>
      </c>
      <c r="C634" s="247"/>
      <c r="D634" s="247"/>
      <c r="E634" s="247"/>
      <c r="F634" s="247"/>
      <c r="G634" s="247"/>
      <c r="H634" s="247"/>
      <c r="I634" s="247"/>
      <c r="J634" s="247"/>
      <c r="K634" s="247"/>
      <c r="L634" s="92"/>
    </row>
    <row r="635" spans="1:12">
      <c r="A635" s="90"/>
      <c r="B635" s="115"/>
      <c r="C635" s="115"/>
      <c r="D635" s="115"/>
      <c r="E635" s="115"/>
      <c r="F635" s="115"/>
      <c r="G635" s="115"/>
      <c r="H635" s="115"/>
      <c r="I635" s="115"/>
      <c r="J635" s="115"/>
      <c r="K635" s="115"/>
      <c r="L635" s="92"/>
    </row>
    <row r="636" spans="1:12">
      <c r="A636" s="141" t="s">
        <v>553</v>
      </c>
      <c r="B636" s="390" t="s">
        <v>448</v>
      </c>
      <c r="C636" s="390"/>
      <c r="D636" s="390"/>
      <c r="E636" s="390"/>
      <c r="F636" s="390"/>
      <c r="G636" s="390"/>
      <c r="H636" s="390"/>
      <c r="I636" s="390"/>
      <c r="J636" s="390"/>
      <c r="K636" s="390"/>
      <c r="L636" s="391"/>
    </row>
    <row r="637" spans="1:12">
      <c r="A637" s="142"/>
      <c r="B637" s="143"/>
      <c r="C637" s="143"/>
      <c r="D637" s="143"/>
      <c r="E637" s="143" t="s">
        <v>189</v>
      </c>
      <c r="F637" s="143"/>
      <c r="G637" s="143"/>
      <c r="H637" s="143"/>
      <c r="I637" s="143"/>
      <c r="J637" s="143"/>
      <c r="K637" s="143"/>
      <c r="L637" s="144"/>
    </row>
    <row r="638" spans="1:12">
      <c r="A638" s="142"/>
      <c r="B638" s="392" t="s">
        <v>76</v>
      </c>
      <c r="C638" s="393"/>
      <c r="D638" s="38" t="s">
        <v>54</v>
      </c>
      <c r="E638" s="38" t="s">
        <v>55</v>
      </c>
      <c r="F638" s="38" t="s">
        <v>56</v>
      </c>
      <c r="G638" s="38" t="s">
        <v>57</v>
      </c>
      <c r="H638" s="38" t="s">
        <v>58</v>
      </c>
      <c r="I638" s="38" t="s">
        <v>59</v>
      </c>
      <c r="J638" s="146"/>
      <c r="K638" s="147"/>
      <c r="L638" s="144"/>
    </row>
    <row r="639" spans="1:12">
      <c r="A639" s="142"/>
      <c r="B639" s="394" t="s">
        <v>495</v>
      </c>
      <c r="C639" s="395"/>
      <c r="D639" s="148"/>
      <c r="E639" s="148"/>
      <c r="F639" s="148"/>
      <c r="G639" s="148">
        <f>967.8+475.2</f>
        <v>1443</v>
      </c>
      <c r="H639" s="148"/>
      <c r="I639" s="148"/>
      <c r="J639" s="146"/>
      <c r="K639" s="147"/>
      <c r="L639" s="144"/>
    </row>
    <row r="640" spans="1:12">
      <c r="A640" s="142"/>
      <c r="B640" s="147"/>
      <c r="C640" s="147"/>
      <c r="D640" s="147"/>
      <c r="E640" s="147"/>
      <c r="F640" s="149"/>
      <c r="G640" s="147"/>
      <c r="H640" s="147"/>
      <c r="I640" s="147"/>
      <c r="J640" s="145" t="s">
        <v>188</v>
      </c>
      <c r="K640" s="150">
        <f>G639</f>
        <v>1443</v>
      </c>
      <c r="L640" s="144"/>
    </row>
    <row r="641" spans="1:12">
      <c r="A641" s="142"/>
      <c r="B641" s="246" t="s">
        <v>437</v>
      </c>
      <c r="C641" s="247"/>
      <c r="D641" s="247"/>
      <c r="E641" s="247"/>
      <c r="F641" s="247"/>
      <c r="G641" s="247"/>
      <c r="H641" s="247"/>
      <c r="I641" s="247"/>
      <c r="J641" s="247"/>
      <c r="K641" s="247"/>
      <c r="L641" s="144"/>
    </row>
    <row r="642" spans="1:12">
      <c r="A642" s="90"/>
      <c r="B642" s="245" t="s">
        <v>498</v>
      </c>
      <c r="C642" s="245"/>
      <c r="D642" s="117"/>
      <c r="E642" s="117"/>
      <c r="F642" s="117"/>
      <c r="G642" s="117"/>
      <c r="H642" s="117"/>
      <c r="I642" s="117"/>
      <c r="J642" s="117"/>
      <c r="K642" s="117"/>
      <c r="L642" s="92"/>
    </row>
    <row r="643" spans="1:12">
      <c r="A643" s="90"/>
      <c r="B643" s="117"/>
      <c r="C643" s="117"/>
      <c r="D643" s="117"/>
      <c r="E643" s="117"/>
      <c r="F643" s="117"/>
      <c r="G643" s="117"/>
      <c r="H643" s="117"/>
      <c r="I643" s="117"/>
      <c r="J643" s="117"/>
      <c r="K643" s="117"/>
      <c r="L643" s="92"/>
    </row>
    <row r="644" spans="1:12">
      <c r="A644" s="90"/>
      <c r="B644" s="117"/>
      <c r="C644" s="117"/>
      <c r="D644" s="117"/>
      <c r="E644" s="117"/>
      <c r="F644" s="117"/>
      <c r="G644" s="117"/>
      <c r="H644" s="117"/>
      <c r="I644" s="117"/>
      <c r="J644" s="117"/>
      <c r="K644" s="117"/>
      <c r="L644" s="92"/>
    </row>
    <row r="645" spans="1:12">
      <c r="A645" s="90"/>
      <c r="B645" s="117"/>
      <c r="C645" s="117"/>
      <c r="D645" s="117"/>
      <c r="E645" s="117"/>
      <c r="F645" s="117"/>
      <c r="G645" s="117"/>
      <c r="H645" s="117"/>
      <c r="I645" s="117"/>
      <c r="J645" s="117"/>
      <c r="K645" s="117"/>
      <c r="L645" s="92"/>
    </row>
    <row r="646" spans="1:12">
      <c r="A646" s="90"/>
      <c r="B646" s="117"/>
      <c r="C646" s="117"/>
      <c r="D646" s="117"/>
      <c r="E646" s="117"/>
      <c r="F646" s="117"/>
      <c r="G646" s="117"/>
      <c r="H646" s="117"/>
      <c r="I646" s="117"/>
      <c r="J646" s="117"/>
      <c r="K646" s="117"/>
      <c r="L646" s="92"/>
    </row>
    <row r="647" spans="1:12">
      <c r="A647" s="90"/>
      <c r="B647" s="117"/>
      <c r="C647" s="117"/>
      <c r="D647" s="117"/>
      <c r="E647" s="117"/>
      <c r="F647" s="117"/>
      <c r="G647" s="117"/>
      <c r="H647" s="117"/>
      <c r="I647" s="117"/>
      <c r="J647" s="117"/>
      <c r="K647" s="117"/>
      <c r="L647" s="92"/>
    </row>
    <row r="648" spans="1:12">
      <c r="A648" s="90"/>
      <c r="B648" s="117"/>
      <c r="C648" s="117"/>
      <c r="D648" s="117"/>
      <c r="E648" s="117"/>
      <c r="F648" s="117"/>
      <c r="G648" s="117"/>
      <c r="H648" s="117"/>
      <c r="I648" s="117"/>
      <c r="J648" s="117"/>
      <c r="K648" s="117"/>
      <c r="L648" s="92"/>
    </row>
    <row r="649" spans="1:12">
      <c r="A649" s="90"/>
      <c r="B649" s="117"/>
      <c r="C649" s="117"/>
      <c r="D649" s="117"/>
      <c r="E649" s="117"/>
      <c r="F649" s="117"/>
      <c r="G649" s="117"/>
      <c r="H649" s="117"/>
      <c r="I649" s="117"/>
      <c r="J649" s="117"/>
      <c r="K649" s="117"/>
      <c r="L649" s="92"/>
    </row>
    <row r="650" spans="1:12">
      <c r="A650" s="90"/>
      <c r="B650" s="117"/>
      <c r="C650" s="117"/>
      <c r="D650" s="117"/>
      <c r="E650" s="117"/>
      <c r="F650" s="117"/>
      <c r="G650" s="117"/>
      <c r="H650" s="117"/>
      <c r="I650" s="117"/>
      <c r="J650" s="117"/>
      <c r="K650" s="117"/>
      <c r="L650" s="92"/>
    </row>
    <row r="651" spans="1:12">
      <c r="A651" s="90"/>
      <c r="B651" s="117"/>
      <c r="C651" s="117"/>
      <c r="D651" s="117"/>
      <c r="E651" s="117"/>
      <c r="F651" s="117"/>
      <c r="G651" s="117"/>
      <c r="H651" s="117"/>
      <c r="I651" s="117"/>
      <c r="J651" s="117"/>
      <c r="K651" s="117"/>
      <c r="L651" s="92"/>
    </row>
    <row r="652" spans="1:12">
      <c r="A652" s="141" t="s">
        <v>554</v>
      </c>
      <c r="B652" s="390" t="s">
        <v>496</v>
      </c>
      <c r="C652" s="390"/>
      <c r="D652" s="390"/>
      <c r="E652" s="390"/>
      <c r="F652" s="390"/>
      <c r="G652" s="390"/>
      <c r="H652" s="390"/>
      <c r="I652" s="390"/>
      <c r="J652" s="390"/>
      <c r="K652" s="390"/>
      <c r="L652" s="391"/>
    </row>
    <row r="653" spans="1:12">
      <c r="A653" s="142"/>
      <c r="B653" s="143"/>
      <c r="C653" s="143"/>
      <c r="D653" s="143"/>
      <c r="E653" s="143" t="s">
        <v>189</v>
      </c>
      <c r="F653" s="143"/>
      <c r="G653" s="143"/>
      <c r="H653" s="143"/>
      <c r="I653" s="143"/>
      <c r="J653" s="143"/>
      <c r="K653" s="143"/>
      <c r="L653" s="144"/>
    </row>
    <row r="654" spans="1:12">
      <c r="A654" s="142"/>
      <c r="B654" s="392" t="s">
        <v>76</v>
      </c>
      <c r="C654" s="393"/>
      <c r="D654" s="38" t="s">
        <v>54</v>
      </c>
      <c r="E654" s="38" t="s">
        <v>55</v>
      </c>
      <c r="F654" s="38" t="s">
        <v>56</v>
      </c>
      <c r="G654" s="38" t="s">
        <v>57</v>
      </c>
      <c r="H654" s="38" t="s">
        <v>58</v>
      </c>
      <c r="I654" s="38" t="s">
        <v>59</v>
      </c>
      <c r="J654" s="146"/>
      <c r="K654" s="147"/>
      <c r="L654" s="144"/>
    </row>
    <row r="655" spans="1:12">
      <c r="A655" s="142"/>
      <c r="B655" s="394" t="s">
        <v>495</v>
      </c>
      <c r="C655" s="395"/>
      <c r="D655" s="148"/>
      <c r="E655" s="148"/>
      <c r="F655" s="148"/>
      <c r="G655" s="148">
        <f>430.5+794.3</f>
        <v>1224.8</v>
      </c>
      <c r="H655" s="148"/>
      <c r="I655" s="148"/>
      <c r="J655" s="146"/>
      <c r="K655" s="147"/>
      <c r="L655" s="144"/>
    </row>
    <row r="656" spans="1:12">
      <c r="A656" s="142"/>
      <c r="B656" s="147"/>
      <c r="C656" s="147"/>
      <c r="D656" s="147"/>
      <c r="E656" s="147"/>
      <c r="F656" s="149"/>
      <c r="G656" s="147"/>
      <c r="H656" s="147"/>
      <c r="I656" s="147"/>
      <c r="J656" s="145" t="s">
        <v>188</v>
      </c>
      <c r="K656" s="150">
        <f>G655</f>
        <v>1224.8</v>
      </c>
      <c r="L656" s="144"/>
    </row>
    <row r="657" spans="1:12">
      <c r="A657" s="142"/>
      <c r="B657" s="246" t="s">
        <v>437</v>
      </c>
      <c r="C657" s="247"/>
      <c r="D657" s="247"/>
      <c r="E657" s="247"/>
      <c r="F657" s="247"/>
      <c r="G657" s="247"/>
      <c r="H657" s="247"/>
      <c r="I657" s="247"/>
      <c r="J657" s="247"/>
      <c r="K657" s="247"/>
      <c r="L657" s="144"/>
    </row>
    <row r="658" spans="1:12">
      <c r="A658" s="90"/>
      <c r="B658" s="245" t="s">
        <v>498</v>
      </c>
      <c r="C658" s="245"/>
      <c r="D658" s="117"/>
      <c r="E658" s="117"/>
      <c r="F658" s="117"/>
      <c r="G658" s="117"/>
      <c r="H658" s="117"/>
      <c r="I658" s="117"/>
      <c r="J658" s="117"/>
      <c r="K658" s="117"/>
      <c r="L658" s="92"/>
    </row>
    <row r="659" spans="1:12">
      <c r="A659" s="90"/>
      <c r="B659" s="117"/>
      <c r="C659" s="117"/>
      <c r="D659" s="117"/>
      <c r="E659" s="117"/>
      <c r="F659" s="117"/>
      <c r="G659" s="117"/>
      <c r="H659" s="117"/>
      <c r="I659" s="117"/>
      <c r="J659" s="117"/>
      <c r="K659" s="117"/>
      <c r="L659" s="92"/>
    </row>
    <row r="660" spans="1:12">
      <c r="A660" s="90"/>
      <c r="B660" s="117"/>
      <c r="C660" s="117"/>
      <c r="D660" s="117"/>
      <c r="E660" s="117"/>
      <c r="F660" s="117"/>
      <c r="G660" s="117"/>
      <c r="H660" s="117"/>
      <c r="I660" s="117"/>
      <c r="J660" s="117"/>
      <c r="K660" s="117"/>
      <c r="L660" s="92"/>
    </row>
    <row r="661" spans="1:12">
      <c r="A661" s="90"/>
      <c r="B661" s="117"/>
      <c r="C661" s="117"/>
      <c r="D661" s="117"/>
      <c r="E661" s="117"/>
      <c r="F661" s="117"/>
      <c r="G661" s="117"/>
      <c r="H661" s="117"/>
      <c r="I661" s="117"/>
      <c r="J661" s="117"/>
      <c r="K661" s="117"/>
      <c r="L661" s="92"/>
    </row>
    <row r="662" spans="1:12">
      <c r="A662" s="90"/>
      <c r="B662" s="117"/>
      <c r="C662" s="117"/>
      <c r="D662" s="117"/>
      <c r="E662" s="117"/>
      <c r="F662" s="117"/>
      <c r="G662" s="117"/>
      <c r="H662" s="117"/>
      <c r="I662" s="117"/>
      <c r="J662" s="117"/>
      <c r="K662" s="117"/>
      <c r="L662" s="92"/>
    </row>
    <row r="663" spans="1:12">
      <c r="A663" s="90"/>
      <c r="B663" s="117"/>
      <c r="C663" s="117"/>
      <c r="D663" s="117"/>
      <c r="E663" s="117"/>
      <c r="F663" s="117"/>
      <c r="G663" s="117"/>
      <c r="H663" s="117"/>
      <c r="I663" s="117"/>
      <c r="J663" s="117"/>
      <c r="K663" s="117"/>
      <c r="L663" s="92"/>
    </row>
    <row r="664" spans="1:12">
      <c r="A664" s="90"/>
      <c r="B664" s="117"/>
      <c r="C664" s="117"/>
      <c r="D664" s="117"/>
      <c r="E664" s="117"/>
      <c r="F664" s="117"/>
      <c r="G664" s="117"/>
      <c r="H664" s="117"/>
      <c r="I664" s="117"/>
      <c r="J664" s="117"/>
      <c r="K664" s="117"/>
      <c r="L664" s="92"/>
    </row>
    <row r="665" spans="1:12">
      <c r="A665" s="90"/>
      <c r="B665" s="117"/>
      <c r="C665" s="117"/>
      <c r="D665" s="117"/>
      <c r="E665" s="117"/>
      <c r="F665" s="117"/>
      <c r="G665" s="117"/>
      <c r="H665" s="117"/>
      <c r="I665" s="117"/>
      <c r="J665" s="117"/>
      <c r="K665" s="117"/>
      <c r="L665" s="92"/>
    </row>
    <row r="666" spans="1:12">
      <c r="A666" s="90"/>
      <c r="B666" s="117"/>
      <c r="C666" s="117"/>
      <c r="D666" s="117"/>
      <c r="E666" s="117"/>
      <c r="F666" s="117"/>
      <c r="G666" s="117"/>
      <c r="H666" s="117"/>
      <c r="I666" s="117"/>
      <c r="J666" s="117"/>
      <c r="K666" s="117"/>
      <c r="L666" s="92"/>
    </row>
    <row r="667" spans="1:12">
      <c r="A667" s="141" t="s">
        <v>555</v>
      </c>
      <c r="B667" s="390" t="s">
        <v>497</v>
      </c>
      <c r="C667" s="390"/>
      <c r="D667" s="390"/>
      <c r="E667" s="390"/>
      <c r="F667" s="390"/>
      <c r="G667" s="390"/>
      <c r="H667" s="390"/>
      <c r="I667" s="390"/>
      <c r="J667" s="390"/>
      <c r="K667" s="390"/>
      <c r="L667" s="391"/>
    </row>
    <row r="668" spans="1:12">
      <c r="A668" s="142"/>
      <c r="B668" s="143"/>
      <c r="C668" s="143"/>
      <c r="D668" s="143"/>
      <c r="E668" s="143" t="s">
        <v>189</v>
      </c>
      <c r="F668" s="143"/>
      <c r="G668" s="143"/>
      <c r="H668" s="143"/>
      <c r="I668" s="143"/>
      <c r="J668" s="143"/>
      <c r="K668" s="143"/>
      <c r="L668" s="144"/>
    </row>
    <row r="669" spans="1:12">
      <c r="A669" s="142"/>
      <c r="B669" s="392" t="s">
        <v>76</v>
      </c>
      <c r="C669" s="393"/>
      <c r="D669" s="38" t="s">
        <v>54</v>
      </c>
      <c r="E669" s="38" t="s">
        <v>55</v>
      </c>
      <c r="F669" s="38" t="s">
        <v>56</v>
      </c>
      <c r="G669" s="38" t="s">
        <v>57</v>
      </c>
      <c r="H669" s="38" t="s">
        <v>58</v>
      </c>
      <c r="I669" s="38" t="s">
        <v>59</v>
      </c>
      <c r="J669" s="146"/>
      <c r="K669" s="147"/>
      <c r="L669" s="144"/>
    </row>
    <row r="670" spans="1:12">
      <c r="A670" s="142"/>
      <c r="B670" s="394" t="s">
        <v>495</v>
      </c>
      <c r="C670" s="395"/>
      <c r="D670" s="148"/>
      <c r="E670" s="148"/>
      <c r="F670" s="148"/>
      <c r="G670" s="148">
        <v>24.4</v>
      </c>
      <c r="H670" s="148"/>
      <c r="I670" s="148"/>
      <c r="J670" s="146"/>
      <c r="K670" s="147"/>
      <c r="L670" s="144"/>
    </row>
    <row r="671" spans="1:12">
      <c r="A671" s="142"/>
      <c r="B671" s="147"/>
      <c r="C671" s="147"/>
      <c r="D671" s="147"/>
      <c r="E671" s="147"/>
      <c r="F671" s="149"/>
      <c r="G671" s="147"/>
      <c r="H671" s="147"/>
      <c r="I671" s="147"/>
      <c r="J671" s="145" t="s">
        <v>188</v>
      </c>
      <c r="K671" s="150">
        <f>G670</f>
        <v>24.4</v>
      </c>
      <c r="L671" s="144"/>
    </row>
    <row r="672" spans="1:12">
      <c r="A672" s="142"/>
      <c r="B672" s="246" t="s">
        <v>437</v>
      </c>
      <c r="C672" s="247"/>
      <c r="D672" s="247"/>
      <c r="E672" s="247"/>
      <c r="F672" s="247"/>
      <c r="G672" s="247"/>
      <c r="H672" s="247"/>
      <c r="I672" s="247"/>
      <c r="J672" s="247"/>
      <c r="K672" s="247"/>
      <c r="L672" s="144"/>
    </row>
    <row r="673" spans="1:12">
      <c r="A673" s="90"/>
      <c r="B673" s="422"/>
      <c r="C673" s="422"/>
      <c r="D673" s="117"/>
      <c r="E673" s="117"/>
      <c r="F673" s="117"/>
      <c r="G673" s="117"/>
      <c r="H673" s="117"/>
      <c r="I673" s="117"/>
      <c r="J673" s="117"/>
      <c r="K673" s="117"/>
      <c r="L673" s="92"/>
    </row>
    <row r="674" spans="1:12">
      <c r="A674" s="90"/>
      <c r="B674" s="117"/>
      <c r="C674" s="117"/>
      <c r="D674" s="117"/>
      <c r="E674" s="117"/>
      <c r="F674" s="117"/>
      <c r="G674" s="117"/>
      <c r="H674" s="117"/>
      <c r="I674" s="117"/>
      <c r="J674" s="117"/>
      <c r="K674" s="117"/>
      <c r="L674" s="92"/>
    </row>
    <row r="675" spans="1:12">
      <c r="A675" s="90"/>
      <c r="B675" s="117"/>
      <c r="C675" s="117"/>
      <c r="D675" s="117"/>
      <c r="E675" s="117"/>
      <c r="F675" s="117"/>
      <c r="G675" s="117"/>
      <c r="H675" s="117"/>
      <c r="I675" s="117"/>
      <c r="J675" s="117"/>
      <c r="K675" s="117"/>
      <c r="L675" s="92"/>
    </row>
    <row r="676" spans="1:12">
      <c r="A676" s="90"/>
      <c r="B676" s="117"/>
      <c r="C676" s="117"/>
      <c r="D676" s="117"/>
      <c r="E676" s="117"/>
      <c r="F676" s="117"/>
      <c r="G676" s="117"/>
      <c r="H676" s="117"/>
      <c r="I676" s="117"/>
      <c r="J676" s="117"/>
      <c r="K676" s="117"/>
      <c r="L676" s="92"/>
    </row>
    <row r="677" spans="1:12">
      <c r="A677" s="90"/>
      <c r="B677" s="117"/>
      <c r="C677" s="117"/>
      <c r="D677" s="117"/>
      <c r="E677" s="117"/>
      <c r="F677" s="117"/>
      <c r="G677" s="117"/>
      <c r="H677" s="117"/>
      <c r="I677" s="117"/>
      <c r="J677" s="117"/>
      <c r="K677" s="117"/>
      <c r="L677" s="92"/>
    </row>
    <row r="678" spans="1:12">
      <c r="A678" s="90"/>
      <c r="B678" s="117"/>
      <c r="C678" s="117"/>
      <c r="D678" s="117"/>
      <c r="E678" s="117"/>
      <c r="F678" s="117"/>
      <c r="G678" s="117"/>
      <c r="H678" s="117"/>
      <c r="I678" s="117"/>
      <c r="J678" s="117"/>
      <c r="K678" s="117"/>
      <c r="L678" s="92"/>
    </row>
    <row r="679" spans="1:12">
      <c r="A679" s="90"/>
      <c r="B679" s="117"/>
      <c r="C679" s="117"/>
      <c r="D679" s="117"/>
      <c r="E679" s="117"/>
      <c r="F679" s="117"/>
      <c r="G679" s="117"/>
      <c r="H679" s="117"/>
      <c r="I679" s="117"/>
      <c r="J679" s="117"/>
      <c r="K679" s="117"/>
      <c r="L679" s="92"/>
    </row>
    <row r="680" spans="1:12">
      <c r="A680" s="90"/>
      <c r="B680" s="117"/>
      <c r="C680" s="117"/>
      <c r="D680" s="117"/>
      <c r="E680" s="117"/>
      <c r="F680" s="117"/>
      <c r="G680" s="117"/>
      <c r="H680" s="117"/>
      <c r="I680" s="117"/>
      <c r="J680" s="117"/>
      <c r="K680" s="117"/>
      <c r="L680" s="92"/>
    </row>
    <row r="681" spans="1:12">
      <c r="A681" s="90"/>
      <c r="B681" s="117"/>
      <c r="C681" s="117"/>
      <c r="D681" s="117"/>
      <c r="E681" s="117"/>
      <c r="F681" s="117"/>
      <c r="G681" s="117"/>
      <c r="H681" s="117"/>
      <c r="I681" s="117"/>
      <c r="J681" s="117"/>
      <c r="K681" s="117"/>
      <c r="L681" s="92"/>
    </row>
    <row r="682" spans="1:12">
      <c r="A682" s="141" t="s">
        <v>556</v>
      </c>
      <c r="B682" s="248" t="s">
        <v>631</v>
      </c>
      <c r="C682" s="248"/>
      <c r="D682" s="248"/>
      <c r="E682" s="248"/>
      <c r="F682" s="248"/>
      <c r="G682" s="248"/>
      <c r="H682" s="248"/>
      <c r="I682" s="248"/>
      <c r="J682" s="248"/>
      <c r="K682" s="248"/>
      <c r="L682" s="249"/>
    </row>
    <row r="683" spans="1:12">
      <c r="A683" s="142"/>
      <c r="B683" s="143"/>
      <c r="C683" s="143"/>
      <c r="D683" s="143"/>
      <c r="E683" s="143" t="s">
        <v>189</v>
      </c>
      <c r="F683" s="143"/>
      <c r="G683" s="143"/>
      <c r="H683" s="143"/>
      <c r="I683" s="143"/>
      <c r="J683" s="143"/>
      <c r="K683" s="143"/>
      <c r="L683" s="144"/>
    </row>
    <row r="684" spans="1:12">
      <c r="A684" s="142"/>
      <c r="B684" s="392" t="s">
        <v>76</v>
      </c>
      <c r="C684" s="393"/>
      <c r="D684" s="145" t="s">
        <v>499</v>
      </c>
      <c r="E684" s="145" t="s">
        <v>500</v>
      </c>
      <c r="F684" s="145" t="s">
        <v>56</v>
      </c>
      <c r="G684" s="145" t="s">
        <v>57</v>
      </c>
      <c r="H684" s="145" t="s">
        <v>247</v>
      </c>
      <c r="I684" s="145" t="s">
        <v>64</v>
      </c>
      <c r="J684" s="146"/>
      <c r="K684" s="147"/>
      <c r="L684" s="144"/>
    </row>
    <row r="685" spans="1:12">
      <c r="A685" s="142"/>
      <c r="B685" s="242" t="s">
        <v>472</v>
      </c>
      <c r="C685" s="242"/>
      <c r="D685" s="160">
        <v>5</v>
      </c>
      <c r="E685" s="160">
        <v>4.6500000000000004</v>
      </c>
      <c r="F685" s="160">
        <v>0.12</v>
      </c>
      <c r="G685" s="160">
        <v>1</v>
      </c>
      <c r="H685" s="88"/>
      <c r="I685" s="23">
        <f t="shared" ref="I685:I701" si="12">D685*E685*F685*G685</f>
        <v>2.79</v>
      </c>
      <c r="J685" s="146"/>
      <c r="K685" s="147"/>
      <c r="L685" s="144"/>
    </row>
    <row r="686" spans="1:12">
      <c r="A686" s="142"/>
      <c r="B686" s="242" t="s">
        <v>473</v>
      </c>
      <c r="C686" s="242"/>
      <c r="D686" s="160">
        <v>2.5</v>
      </c>
      <c r="E686" s="160">
        <v>4.6500000000000004</v>
      </c>
      <c r="F686" s="160">
        <v>0.12</v>
      </c>
      <c r="G686" s="160">
        <v>1</v>
      </c>
      <c r="H686" s="160"/>
      <c r="I686" s="23">
        <f t="shared" si="12"/>
        <v>1.395</v>
      </c>
      <c r="J686" s="146"/>
      <c r="K686" s="147"/>
      <c r="L686" s="144"/>
    </row>
    <row r="687" spans="1:12">
      <c r="A687" s="142"/>
      <c r="B687" s="242" t="s">
        <v>474</v>
      </c>
      <c r="C687" s="242"/>
      <c r="D687" s="160">
        <v>3.4</v>
      </c>
      <c r="E687" s="160">
        <v>4.6500000000000004</v>
      </c>
      <c r="F687" s="160">
        <v>0.12</v>
      </c>
      <c r="G687" s="160">
        <v>1</v>
      </c>
      <c r="H687" s="160"/>
      <c r="I687" s="23">
        <f t="shared" si="12"/>
        <v>1.8972</v>
      </c>
      <c r="J687" s="146"/>
      <c r="K687" s="147"/>
      <c r="L687" s="144"/>
    </row>
    <row r="688" spans="1:12">
      <c r="A688" s="142"/>
      <c r="B688" s="242" t="s">
        <v>475</v>
      </c>
      <c r="C688" s="242"/>
      <c r="D688" s="160">
        <v>3.4</v>
      </c>
      <c r="E688" s="160">
        <v>4.6500000000000004</v>
      </c>
      <c r="F688" s="160">
        <v>0.12</v>
      </c>
      <c r="G688" s="160">
        <v>1</v>
      </c>
      <c r="H688" s="160"/>
      <c r="I688" s="23">
        <f t="shared" si="12"/>
        <v>1.8972</v>
      </c>
      <c r="J688" s="146"/>
      <c r="K688" s="147"/>
      <c r="L688" s="144"/>
    </row>
    <row r="689" spans="1:12">
      <c r="A689" s="142"/>
      <c r="B689" s="242" t="s">
        <v>476</v>
      </c>
      <c r="C689" s="242"/>
      <c r="D689" s="160">
        <v>5</v>
      </c>
      <c r="E689" s="160">
        <v>4.6500000000000004</v>
      </c>
      <c r="F689" s="160">
        <v>0.12</v>
      </c>
      <c r="G689" s="160">
        <v>1</v>
      </c>
      <c r="H689" s="160"/>
      <c r="I689" s="23">
        <f t="shared" si="12"/>
        <v>2.79</v>
      </c>
      <c r="J689" s="146"/>
      <c r="K689" s="147"/>
      <c r="L689" s="144"/>
    </row>
    <row r="690" spans="1:12">
      <c r="A690" s="142"/>
      <c r="B690" s="242" t="s">
        <v>477</v>
      </c>
      <c r="C690" s="242"/>
      <c r="D690" s="160">
        <v>5</v>
      </c>
      <c r="E690" s="160">
        <v>4.5199999999999996</v>
      </c>
      <c r="F690" s="160">
        <v>0.12</v>
      </c>
      <c r="G690" s="160">
        <v>1</v>
      </c>
      <c r="H690" s="160"/>
      <c r="I690" s="23">
        <f t="shared" si="12"/>
        <v>2.7119999999999997</v>
      </c>
      <c r="J690" s="146"/>
      <c r="K690" s="147"/>
      <c r="L690" s="144"/>
    </row>
    <row r="691" spans="1:12">
      <c r="A691" s="142"/>
      <c r="B691" s="242" t="s">
        <v>478</v>
      </c>
      <c r="C691" s="242"/>
      <c r="D691" s="160">
        <v>2.5</v>
      </c>
      <c r="E691" s="160">
        <v>4.5199999999999996</v>
      </c>
      <c r="F691" s="160">
        <v>0.12</v>
      </c>
      <c r="G691" s="160">
        <v>1</v>
      </c>
      <c r="H691" s="160"/>
      <c r="I691" s="23">
        <f t="shared" si="12"/>
        <v>1.3559999999999999</v>
      </c>
      <c r="J691" s="146"/>
      <c r="K691" s="147"/>
      <c r="L691" s="144"/>
    </row>
    <row r="692" spans="1:12">
      <c r="A692" s="142"/>
      <c r="B692" s="242" t="s">
        <v>479</v>
      </c>
      <c r="C692" s="242"/>
      <c r="D692" s="160">
        <v>3.4</v>
      </c>
      <c r="E692" s="160">
        <v>4.5199999999999996</v>
      </c>
      <c r="F692" s="160">
        <v>0.12</v>
      </c>
      <c r="G692" s="160">
        <v>1</v>
      </c>
      <c r="H692" s="160"/>
      <c r="I692" s="23">
        <f t="shared" si="12"/>
        <v>1.8441599999999998</v>
      </c>
      <c r="J692" s="146"/>
      <c r="K692" s="147"/>
      <c r="L692" s="144"/>
    </row>
    <row r="693" spans="1:12">
      <c r="A693" s="142"/>
      <c r="B693" s="242" t="s">
        <v>480</v>
      </c>
      <c r="C693" s="242"/>
      <c r="D693" s="160">
        <v>3.4</v>
      </c>
      <c r="E693" s="160">
        <v>4.5199999999999996</v>
      </c>
      <c r="F693" s="160">
        <v>0.12</v>
      </c>
      <c r="G693" s="160">
        <v>1</v>
      </c>
      <c r="H693" s="160"/>
      <c r="I693" s="23">
        <f t="shared" si="12"/>
        <v>1.8441599999999998</v>
      </c>
      <c r="J693" s="146"/>
      <c r="K693" s="147"/>
      <c r="L693" s="144"/>
    </row>
    <row r="694" spans="1:12">
      <c r="A694" s="142"/>
      <c r="B694" s="242" t="s">
        <v>481</v>
      </c>
      <c r="C694" s="242"/>
      <c r="D694" s="160">
        <v>5</v>
      </c>
      <c r="E694" s="160">
        <v>4.5199999999999996</v>
      </c>
      <c r="F694" s="160">
        <v>0.12</v>
      </c>
      <c r="G694" s="160">
        <v>1</v>
      </c>
      <c r="H694" s="160"/>
      <c r="I694" s="23">
        <f t="shared" si="12"/>
        <v>2.7119999999999997</v>
      </c>
      <c r="J694" s="146"/>
      <c r="K694" s="147"/>
      <c r="L694" s="144"/>
    </row>
    <row r="695" spans="1:12">
      <c r="A695" s="142"/>
      <c r="B695" s="242" t="s">
        <v>482</v>
      </c>
      <c r="C695" s="242"/>
      <c r="D695" s="160">
        <v>5</v>
      </c>
      <c r="E695" s="160">
        <v>4.6900000000000004</v>
      </c>
      <c r="F695" s="160">
        <v>0.12</v>
      </c>
      <c r="G695" s="160">
        <v>1</v>
      </c>
      <c r="H695" s="160"/>
      <c r="I695" s="23">
        <f t="shared" si="12"/>
        <v>2.8140000000000001</v>
      </c>
      <c r="J695" s="146"/>
      <c r="K695" s="147"/>
      <c r="L695" s="144"/>
    </row>
    <row r="696" spans="1:12">
      <c r="A696" s="142"/>
      <c r="B696" s="242" t="s">
        <v>483</v>
      </c>
      <c r="C696" s="242"/>
      <c r="D696" s="160">
        <v>2.5</v>
      </c>
      <c r="E696" s="160">
        <v>4.6900000000000004</v>
      </c>
      <c r="F696" s="160">
        <v>0.12</v>
      </c>
      <c r="G696" s="160">
        <v>1</v>
      </c>
      <c r="H696" s="160"/>
      <c r="I696" s="23">
        <f t="shared" si="12"/>
        <v>1.407</v>
      </c>
      <c r="J696" s="146"/>
      <c r="K696" s="147"/>
      <c r="L696" s="144"/>
    </row>
    <row r="697" spans="1:12">
      <c r="A697" s="142"/>
      <c r="B697" s="242" t="s">
        <v>484</v>
      </c>
      <c r="C697" s="242"/>
      <c r="D697" s="160">
        <v>3.4</v>
      </c>
      <c r="E697" s="160">
        <v>4.6900000000000004</v>
      </c>
      <c r="F697" s="160">
        <v>0.12</v>
      </c>
      <c r="G697" s="160">
        <v>1</v>
      </c>
      <c r="H697" s="160"/>
      <c r="I697" s="23">
        <f t="shared" si="12"/>
        <v>1.9135200000000001</v>
      </c>
      <c r="J697" s="146"/>
      <c r="K697" s="147"/>
      <c r="L697" s="144"/>
    </row>
    <row r="698" spans="1:12">
      <c r="A698" s="142"/>
      <c r="B698" s="242" t="s">
        <v>485</v>
      </c>
      <c r="C698" s="242"/>
      <c r="D698" s="160">
        <v>3.4</v>
      </c>
      <c r="E698" s="160">
        <v>4.6900000000000004</v>
      </c>
      <c r="F698" s="160">
        <v>0.12</v>
      </c>
      <c r="G698" s="160">
        <v>1</v>
      </c>
      <c r="H698" s="160"/>
      <c r="I698" s="23">
        <f t="shared" si="12"/>
        <v>1.9135200000000001</v>
      </c>
      <c r="J698" s="146"/>
      <c r="K698" s="147"/>
      <c r="L698" s="144"/>
    </row>
    <row r="699" spans="1:12">
      <c r="A699" s="142"/>
      <c r="B699" s="242" t="s">
        <v>486</v>
      </c>
      <c r="C699" s="242"/>
      <c r="D699" s="160">
        <v>5</v>
      </c>
      <c r="E699" s="160">
        <v>4.6900000000000004</v>
      </c>
      <c r="F699" s="160">
        <v>0.12</v>
      </c>
      <c r="G699" s="160">
        <v>1</v>
      </c>
      <c r="H699" s="160"/>
      <c r="I699" s="23">
        <f t="shared" si="12"/>
        <v>2.8140000000000001</v>
      </c>
      <c r="J699" s="146"/>
      <c r="K699" s="147"/>
      <c r="L699" s="144"/>
    </row>
    <row r="700" spans="1:12">
      <c r="A700" s="142"/>
      <c r="B700" s="242" t="s">
        <v>487</v>
      </c>
      <c r="C700" s="242"/>
      <c r="D700" s="160">
        <v>3.66</v>
      </c>
      <c r="E700" s="160">
        <v>2.97</v>
      </c>
      <c r="F700" s="160">
        <v>0.12</v>
      </c>
      <c r="G700" s="160">
        <v>1</v>
      </c>
      <c r="H700" s="160"/>
      <c r="I700" s="23">
        <f t="shared" si="12"/>
        <v>1.304424</v>
      </c>
      <c r="J700" s="146"/>
      <c r="K700" s="147"/>
      <c r="L700" s="144"/>
    </row>
    <row r="701" spans="1:12">
      <c r="A701" s="142"/>
      <c r="B701" s="242" t="s">
        <v>488</v>
      </c>
      <c r="C701" s="242"/>
      <c r="D701" s="160">
        <v>1.24</v>
      </c>
      <c r="E701" s="160">
        <v>1.0900000000000001</v>
      </c>
      <c r="F701" s="160">
        <v>0.12</v>
      </c>
      <c r="G701" s="160">
        <v>1</v>
      </c>
      <c r="H701" s="160"/>
      <c r="I701" s="23">
        <f t="shared" si="12"/>
        <v>0.162192</v>
      </c>
      <c r="J701" s="146"/>
      <c r="K701" s="147"/>
      <c r="L701" s="144"/>
    </row>
    <row r="702" spans="1:12">
      <c r="A702" s="142"/>
      <c r="B702" s="339" t="s">
        <v>526</v>
      </c>
      <c r="C702" s="339"/>
      <c r="D702" s="51"/>
      <c r="E702" s="51"/>
      <c r="F702" s="51">
        <v>0.12</v>
      </c>
      <c r="G702" s="51">
        <v>1</v>
      </c>
      <c r="H702" s="51"/>
      <c r="I702" s="23">
        <f>((2.7*1.39*0.12)*2)+(0.89*2.49*0.12)</f>
        <v>1.166652</v>
      </c>
      <c r="J702" s="146"/>
      <c r="K702" s="147"/>
      <c r="L702" s="144"/>
    </row>
    <row r="703" spans="1:12">
      <c r="A703" s="142"/>
      <c r="B703" s="147"/>
      <c r="C703" s="147"/>
      <c r="D703" s="147"/>
      <c r="E703" s="147"/>
      <c r="F703" s="149"/>
      <c r="G703" s="147"/>
      <c r="H703" s="147"/>
      <c r="I703" s="147"/>
      <c r="J703" s="145" t="s">
        <v>188</v>
      </c>
      <c r="K703" s="150">
        <f>SUM(I685:I702)</f>
        <v>34.73302799999999</v>
      </c>
      <c r="L703" s="144"/>
    </row>
    <row r="704" spans="1:12">
      <c r="A704" s="155"/>
      <c r="B704" s="246" t="s">
        <v>437</v>
      </c>
      <c r="C704" s="247"/>
      <c r="D704" s="247"/>
      <c r="E704" s="247"/>
      <c r="F704" s="247"/>
      <c r="G704" s="247"/>
      <c r="H704" s="247"/>
      <c r="I704" s="247"/>
      <c r="J704" s="247"/>
      <c r="K704" s="247"/>
      <c r="L704" s="144"/>
    </row>
    <row r="705" spans="1:12">
      <c r="A705" s="155"/>
      <c r="B705" s="115"/>
      <c r="C705" s="115"/>
      <c r="D705" s="115"/>
      <c r="E705" s="115"/>
      <c r="F705" s="115"/>
      <c r="G705" s="115"/>
      <c r="H705" s="115"/>
      <c r="I705" s="115"/>
      <c r="J705" s="115"/>
      <c r="K705" s="115"/>
      <c r="L705" s="144"/>
    </row>
    <row r="706" spans="1:12">
      <c r="A706" s="67" t="s">
        <v>557</v>
      </c>
      <c r="B706" s="343" t="s">
        <v>520</v>
      </c>
      <c r="C706" s="343"/>
      <c r="D706" s="343"/>
      <c r="E706" s="343"/>
      <c r="F706" s="343"/>
      <c r="G706" s="343"/>
      <c r="H706" s="343"/>
      <c r="I706" s="343"/>
      <c r="J706" s="343"/>
      <c r="K706" s="343"/>
      <c r="L706" s="343"/>
    </row>
    <row r="707" spans="1:12">
      <c r="A707" s="67" t="s">
        <v>558</v>
      </c>
      <c r="B707" s="248" t="s">
        <v>444</v>
      </c>
      <c r="C707" s="248"/>
      <c r="D707" s="248"/>
      <c r="E707" s="248"/>
      <c r="F707" s="248"/>
      <c r="G707" s="248"/>
      <c r="H707" s="248"/>
      <c r="I707" s="248"/>
      <c r="J707" s="248"/>
      <c r="K707" s="248"/>
      <c r="L707" s="249"/>
    </row>
    <row r="708" spans="1:12">
      <c r="A708" s="90"/>
      <c r="B708" s="91"/>
      <c r="C708" s="91"/>
      <c r="D708" s="91"/>
      <c r="E708" s="91"/>
      <c r="F708" s="91"/>
      <c r="G708" s="91"/>
      <c r="H708" s="91"/>
      <c r="I708" s="91"/>
      <c r="J708" s="91"/>
      <c r="K708" s="91"/>
      <c r="L708" s="92"/>
    </row>
    <row r="709" spans="1:12">
      <c r="A709" s="90"/>
      <c r="B709" s="333"/>
      <c r="C709" s="334"/>
      <c r="D709" s="157" t="s">
        <v>54</v>
      </c>
      <c r="E709" s="157" t="s">
        <v>55</v>
      </c>
      <c r="F709" s="157" t="s">
        <v>56</v>
      </c>
      <c r="G709" s="157" t="s">
        <v>57</v>
      </c>
      <c r="H709" s="157" t="s">
        <v>58</v>
      </c>
      <c r="I709" s="157" t="s">
        <v>59</v>
      </c>
      <c r="J709" s="157"/>
      <c r="K709" s="163"/>
      <c r="L709" s="92"/>
    </row>
    <row r="710" spans="1:12">
      <c r="A710" s="90"/>
      <c r="B710" s="333" t="s">
        <v>524</v>
      </c>
      <c r="C710" s="334"/>
      <c r="D710" s="160">
        <v>2.84</v>
      </c>
      <c r="E710" s="160">
        <v>0.3</v>
      </c>
      <c r="F710" s="160"/>
      <c r="G710" s="160">
        <v>1</v>
      </c>
      <c r="H710" s="157"/>
      <c r="I710" s="160">
        <f>D710*E710*G710</f>
        <v>0.85199999999999998</v>
      </c>
      <c r="J710" s="157"/>
      <c r="K710" s="163"/>
      <c r="L710" s="92"/>
    </row>
    <row r="711" spans="1:12">
      <c r="A711" s="90"/>
      <c r="B711" s="242" t="s">
        <v>520</v>
      </c>
      <c r="C711" s="242"/>
      <c r="D711" s="160">
        <v>2.84</v>
      </c>
      <c r="E711" s="160">
        <v>0.28000000000000003</v>
      </c>
      <c r="F711" s="160"/>
      <c r="G711" s="160">
        <v>1</v>
      </c>
      <c r="H711" s="160"/>
      <c r="I711" s="160">
        <f>D711*E711*G711</f>
        <v>0.79520000000000002</v>
      </c>
      <c r="J711" s="242"/>
      <c r="K711" s="242"/>
      <c r="L711" s="92"/>
    </row>
    <row r="712" spans="1:12" ht="13.8" customHeight="1">
      <c r="A712" s="90"/>
      <c r="B712" s="163"/>
      <c r="C712" s="163"/>
      <c r="D712" s="157"/>
      <c r="E712" s="157"/>
      <c r="F712" s="157"/>
      <c r="G712" s="157"/>
      <c r="H712" s="157"/>
      <c r="I712" s="157"/>
      <c r="J712" s="157" t="s">
        <v>52</v>
      </c>
      <c r="K712" s="164">
        <f>SUM(I710:I711)</f>
        <v>1.6472</v>
      </c>
      <c r="L712" s="92"/>
    </row>
    <row r="713" spans="1:12">
      <c r="A713" s="90"/>
      <c r="B713" s="246" t="s">
        <v>437</v>
      </c>
      <c r="C713" s="247"/>
      <c r="D713" s="247"/>
      <c r="E713" s="247"/>
      <c r="F713" s="247"/>
      <c r="G713" s="247"/>
      <c r="H713" s="247"/>
      <c r="I713" s="247"/>
      <c r="J713" s="247"/>
      <c r="K713" s="247"/>
      <c r="L713" s="92"/>
    </row>
    <row r="714" spans="1:12">
      <c r="A714" s="90"/>
      <c r="B714" s="115"/>
      <c r="C714" s="115"/>
      <c r="D714" s="115"/>
      <c r="E714" s="115"/>
      <c r="F714" s="115"/>
      <c r="G714" s="115"/>
      <c r="H714" s="115"/>
      <c r="I714" s="115"/>
      <c r="J714" s="115"/>
      <c r="K714" s="115"/>
      <c r="L714" s="92"/>
    </row>
    <row r="715" spans="1:12">
      <c r="A715" s="67" t="s">
        <v>559</v>
      </c>
      <c r="B715" s="248" t="s">
        <v>445</v>
      </c>
      <c r="C715" s="248"/>
      <c r="D715" s="248"/>
      <c r="E715" s="248"/>
      <c r="F715" s="248"/>
      <c r="G715" s="248"/>
      <c r="H715" s="248"/>
      <c r="I715" s="248"/>
      <c r="J715" s="248"/>
      <c r="K715" s="248"/>
      <c r="L715" s="249"/>
    </row>
    <row r="716" spans="1:12">
      <c r="A716" s="90"/>
      <c r="B716" s="333"/>
      <c r="C716" s="334"/>
      <c r="D716" s="157" t="s">
        <v>54</v>
      </c>
      <c r="E716" s="157" t="s">
        <v>55</v>
      </c>
      <c r="F716" s="157" t="s">
        <v>56</v>
      </c>
      <c r="G716" s="157" t="s">
        <v>57</v>
      </c>
      <c r="H716" s="157" t="s">
        <v>58</v>
      </c>
      <c r="I716" s="157" t="s">
        <v>59</v>
      </c>
      <c r="J716" s="157"/>
      <c r="K716" s="163"/>
      <c r="L716" s="92"/>
    </row>
    <row r="717" spans="1:12">
      <c r="A717" s="90"/>
      <c r="B717" s="333" t="s">
        <v>524</v>
      </c>
      <c r="C717" s="334"/>
      <c r="D717" s="160">
        <v>2.84</v>
      </c>
      <c r="E717" s="160">
        <v>0.3</v>
      </c>
      <c r="F717" s="160">
        <v>0.4</v>
      </c>
      <c r="G717" s="160">
        <v>1</v>
      </c>
      <c r="H717" s="88"/>
      <c r="I717" s="23">
        <f t="shared" ref="I717" si="13">(F717+F717)*D717*G717</f>
        <v>2.2719999999999998</v>
      </c>
      <c r="J717" s="13"/>
      <c r="K717" s="14"/>
      <c r="L717" s="92"/>
    </row>
    <row r="718" spans="1:12">
      <c r="A718" s="90"/>
      <c r="B718" s="163"/>
      <c r="C718" s="163"/>
      <c r="D718" s="157"/>
      <c r="E718" s="157"/>
      <c r="F718" s="157"/>
      <c r="G718" s="157"/>
      <c r="H718" s="157"/>
      <c r="I718" s="157"/>
      <c r="J718" s="157" t="s">
        <v>52</v>
      </c>
      <c r="K718" s="164">
        <f>SUM(I716:I717)</f>
        <v>2.2719999999999998</v>
      </c>
      <c r="L718" s="92"/>
    </row>
    <row r="719" spans="1:12">
      <c r="A719" s="82"/>
      <c r="B719" s="246" t="s">
        <v>437</v>
      </c>
      <c r="C719" s="247"/>
      <c r="D719" s="247"/>
      <c r="E719" s="247"/>
      <c r="F719" s="247"/>
      <c r="G719" s="247"/>
      <c r="H719" s="247"/>
      <c r="I719" s="247"/>
      <c r="J719" s="247"/>
      <c r="K719" s="247"/>
      <c r="L719" s="83"/>
    </row>
    <row r="720" spans="1:12">
      <c r="A720" s="82"/>
      <c r="B720" s="115"/>
      <c r="C720" s="115"/>
      <c r="D720" s="115"/>
      <c r="E720" s="115"/>
      <c r="F720" s="115"/>
      <c r="G720" s="115"/>
      <c r="H720" s="115"/>
      <c r="I720" s="115"/>
      <c r="J720" s="115"/>
      <c r="K720" s="115"/>
      <c r="L720" s="83"/>
    </row>
    <row r="721" spans="1:12">
      <c r="A721" s="67" t="s">
        <v>560</v>
      </c>
      <c r="B721" s="248" t="s">
        <v>521</v>
      </c>
      <c r="C721" s="248"/>
      <c r="D721" s="248"/>
      <c r="E721" s="248"/>
      <c r="F721" s="248"/>
      <c r="G721" s="248"/>
      <c r="H721" s="248"/>
      <c r="I721" s="248"/>
      <c r="J721" s="248"/>
      <c r="K721" s="248"/>
      <c r="L721" s="249"/>
    </row>
    <row r="722" spans="1:12">
      <c r="A722" s="90"/>
      <c r="B722" s="91"/>
      <c r="C722" s="91"/>
      <c r="D722" s="91"/>
      <c r="E722" s="91"/>
      <c r="F722" s="91"/>
      <c r="G722" s="91"/>
      <c r="H722" s="91"/>
      <c r="I722" s="91"/>
      <c r="J722" s="91"/>
      <c r="K722" s="91"/>
      <c r="L722" s="92"/>
    </row>
    <row r="723" spans="1:12">
      <c r="A723" s="90"/>
      <c r="B723" s="333"/>
      <c r="C723" s="334"/>
      <c r="D723" s="157" t="s">
        <v>54</v>
      </c>
      <c r="E723" s="157" t="s">
        <v>55</v>
      </c>
      <c r="F723" s="157" t="s">
        <v>56</v>
      </c>
      <c r="G723" s="157" t="s">
        <v>57</v>
      </c>
      <c r="H723" s="157" t="s">
        <v>58</v>
      </c>
      <c r="I723" s="157" t="s">
        <v>59</v>
      </c>
      <c r="J723" s="157"/>
      <c r="K723" s="163"/>
      <c r="L723" s="92"/>
    </row>
    <row r="724" spans="1:12">
      <c r="A724" s="90"/>
      <c r="B724" s="242" t="s">
        <v>520</v>
      </c>
      <c r="C724" s="242"/>
      <c r="D724" s="160"/>
      <c r="E724" s="160"/>
      <c r="F724" s="160"/>
      <c r="G724" s="160">
        <v>1</v>
      </c>
      <c r="H724" s="160"/>
      <c r="I724" s="160">
        <v>7.2</v>
      </c>
      <c r="J724" s="242"/>
      <c r="K724" s="242"/>
      <c r="L724" s="92"/>
    </row>
    <row r="725" spans="1:12">
      <c r="A725" s="90"/>
      <c r="B725" s="163"/>
      <c r="C725" s="163"/>
      <c r="D725" s="157"/>
      <c r="E725" s="157"/>
      <c r="F725" s="157"/>
      <c r="G725" s="157"/>
      <c r="H725" s="157"/>
      <c r="I725" s="157"/>
      <c r="J725" s="157" t="s">
        <v>52</v>
      </c>
      <c r="K725" s="164">
        <f>SUM(I724:I724)</f>
        <v>7.2</v>
      </c>
      <c r="L725" s="92"/>
    </row>
    <row r="726" spans="1:12">
      <c r="A726" s="82"/>
      <c r="B726" s="246" t="s">
        <v>437</v>
      </c>
      <c r="C726" s="247"/>
      <c r="D726" s="247"/>
      <c r="E726" s="247"/>
      <c r="F726" s="247"/>
      <c r="G726" s="247"/>
      <c r="H726" s="247"/>
      <c r="I726" s="247"/>
      <c r="J726" s="247"/>
      <c r="K726" s="247"/>
      <c r="L726" s="83"/>
    </row>
    <row r="727" spans="1:12">
      <c r="A727" s="82"/>
      <c r="B727" s="115"/>
      <c r="C727" s="115"/>
      <c r="D727" s="115"/>
      <c r="E727" s="115"/>
      <c r="F727" s="115"/>
      <c r="G727" s="115"/>
      <c r="H727" s="115"/>
      <c r="I727" s="115"/>
      <c r="J727" s="115"/>
      <c r="K727" s="115"/>
      <c r="L727" s="83"/>
    </row>
    <row r="728" spans="1:12">
      <c r="A728" s="82"/>
      <c r="B728" s="115"/>
      <c r="C728" s="115"/>
      <c r="D728" s="115"/>
      <c r="E728" s="115"/>
      <c r="F728" s="115"/>
      <c r="G728" s="115"/>
      <c r="H728" s="115"/>
      <c r="I728" s="115"/>
      <c r="J728" s="115"/>
      <c r="K728" s="115"/>
      <c r="L728" s="83"/>
    </row>
    <row r="729" spans="1:12">
      <c r="A729" s="82"/>
      <c r="B729" s="115"/>
      <c r="C729" s="115"/>
      <c r="D729" s="115"/>
      <c r="E729" s="115"/>
      <c r="F729" s="115"/>
      <c r="G729" s="115"/>
      <c r="H729" s="115"/>
      <c r="I729" s="115"/>
      <c r="J729" s="115"/>
      <c r="K729" s="115"/>
      <c r="L729" s="83"/>
    </row>
    <row r="730" spans="1:12">
      <c r="A730" s="141" t="s">
        <v>561</v>
      </c>
      <c r="B730" s="248" t="s">
        <v>631</v>
      </c>
      <c r="C730" s="248"/>
      <c r="D730" s="248"/>
      <c r="E730" s="248"/>
      <c r="F730" s="248"/>
      <c r="G730" s="248"/>
      <c r="H730" s="248"/>
      <c r="I730" s="248"/>
      <c r="J730" s="248"/>
      <c r="K730" s="248"/>
      <c r="L730" s="249"/>
    </row>
    <row r="731" spans="1:12">
      <c r="A731" s="142"/>
      <c r="B731" s="143"/>
      <c r="C731" s="143"/>
      <c r="D731" s="143"/>
      <c r="E731" s="143" t="s">
        <v>189</v>
      </c>
      <c r="F731" s="143"/>
      <c r="G731" s="143"/>
      <c r="H731" s="143"/>
      <c r="I731" s="143"/>
      <c r="J731" s="143"/>
      <c r="K731" s="143"/>
      <c r="L731" s="144"/>
    </row>
    <row r="732" spans="1:12">
      <c r="A732" s="142"/>
      <c r="B732" s="392" t="s">
        <v>76</v>
      </c>
      <c r="C732" s="393"/>
      <c r="D732" s="157" t="s">
        <v>54</v>
      </c>
      <c r="E732" s="157" t="s">
        <v>55</v>
      </c>
      <c r="F732" s="157" t="s">
        <v>56</v>
      </c>
      <c r="G732" s="145" t="s">
        <v>57</v>
      </c>
      <c r="H732" s="145" t="s">
        <v>247</v>
      </c>
      <c r="I732" s="145" t="s">
        <v>64</v>
      </c>
      <c r="J732" s="146"/>
      <c r="K732" s="147"/>
      <c r="L732" s="144"/>
    </row>
    <row r="733" spans="1:12">
      <c r="A733" s="142"/>
      <c r="B733" s="333" t="s">
        <v>524</v>
      </c>
      <c r="C733" s="334"/>
      <c r="D733" s="152">
        <v>2.84</v>
      </c>
      <c r="E733" s="88">
        <v>0.3</v>
      </c>
      <c r="F733" s="88">
        <v>0.4</v>
      </c>
      <c r="G733" s="88">
        <v>1</v>
      </c>
      <c r="H733" s="88"/>
      <c r="I733" s="23">
        <f t="shared" ref="I733" si="14">D733*E733*F733*G733</f>
        <v>0.34079999999999999</v>
      </c>
      <c r="J733" s="146"/>
      <c r="K733" s="147"/>
      <c r="L733" s="144"/>
    </row>
    <row r="734" spans="1:12">
      <c r="A734" s="142"/>
      <c r="B734" s="242" t="s">
        <v>520</v>
      </c>
      <c r="C734" s="242"/>
      <c r="D734" s="160"/>
      <c r="E734" s="160"/>
      <c r="F734" s="160"/>
      <c r="G734" s="160">
        <v>1</v>
      </c>
      <c r="H734" s="160"/>
      <c r="I734" s="160">
        <v>0.98</v>
      </c>
      <c r="J734" s="146"/>
      <c r="K734" s="147"/>
      <c r="L734" s="144"/>
    </row>
    <row r="735" spans="1:12">
      <c r="A735" s="142"/>
      <c r="B735" s="147"/>
      <c r="C735" s="147"/>
      <c r="D735" s="147"/>
      <c r="E735" s="147"/>
      <c r="F735" s="149"/>
      <c r="G735" s="147"/>
      <c r="H735" s="147"/>
      <c r="I735" s="147"/>
      <c r="J735" s="145" t="s">
        <v>188</v>
      </c>
      <c r="K735" s="150">
        <f>SUM(I733:I734)</f>
        <v>1.3208</v>
      </c>
      <c r="L735" s="144"/>
    </row>
    <row r="736" spans="1:12">
      <c r="A736" s="155"/>
      <c r="B736" s="246" t="s">
        <v>437</v>
      </c>
      <c r="C736" s="247"/>
      <c r="D736" s="247"/>
      <c r="E736" s="247"/>
      <c r="F736" s="247"/>
      <c r="G736" s="247"/>
      <c r="H736" s="247"/>
      <c r="I736" s="247"/>
      <c r="J736" s="247"/>
      <c r="K736" s="247"/>
      <c r="L736" s="144"/>
    </row>
    <row r="737" spans="1:12">
      <c r="A737" s="155"/>
      <c r="B737" s="115"/>
      <c r="C737" s="115"/>
      <c r="D737" s="115"/>
      <c r="E737" s="115"/>
      <c r="F737" s="115"/>
      <c r="G737" s="115"/>
      <c r="H737" s="115"/>
      <c r="I737" s="115"/>
      <c r="J737" s="115"/>
      <c r="K737" s="115"/>
      <c r="L737" s="144"/>
    </row>
    <row r="738" spans="1:12">
      <c r="A738" s="155"/>
      <c r="B738" s="115"/>
      <c r="C738" s="115"/>
      <c r="D738" s="115"/>
      <c r="E738" s="115"/>
      <c r="F738" s="115"/>
      <c r="G738" s="115"/>
      <c r="H738" s="115"/>
      <c r="I738" s="115"/>
      <c r="J738" s="115"/>
      <c r="K738" s="115"/>
      <c r="L738" s="144"/>
    </row>
    <row r="739" spans="1:12">
      <c r="A739" s="155"/>
      <c r="B739" s="115"/>
      <c r="C739" s="115"/>
      <c r="D739" s="115"/>
      <c r="E739" s="115"/>
      <c r="F739" s="115"/>
      <c r="G739" s="115"/>
      <c r="H739" s="115"/>
      <c r="I739" s="115"/>
      <c r="J739" s="115"/>
      <c r="K739" s="115"/>
      <c r="L739" s="144"/>
    </row>
    <row r="740" spans="1:12">
      <c r="A740" s="67" t="s">
        <v>562</v>
      </c>
      <c r="B740" s="248" t="s">
        <v>440</v>
      </c>
      <c r="C740" s="248"/>
      <c r="D740" s="248"/>
      <c r="E740" s="248"/>
      <c r="F740" s="248"/>
      <c r="G740" s="248"/>
      <c r="H740" s="248"/>
      <c r="I740" s="248"/>
      <c r="J740" s="248"/>
      <c r="K740" s="248"/>
      <c r="L740" s="249"/>
    </row>
    <row r="741" spans="1:12">
      <c r="A741" s="90"/>
      <c r="B741" s="91"/>
      <c r="C741" s="91"/>
      <c r="D741" s="91"/>
      <c r="E741" s="91"/>
      <c r="F741" s="91"/>
      <c r="G741" s="91"/>
      <c r="H741" s="91"/>
      <c r="I741" s="91"/>
      <c r="J741" s="91"/>
      <c r="K741" s="91"/>
      <c r="L741" s="92"/>
    </row>
    <row r="742" spans="1:12">
      <c r="A742" s="90"/>
      <c r="B742" s="37"/>
      <c r="C742" s="37"/>
      <c r="D742" s="38" t="s">
        <v>54</v>
      </c>
      <c r="E742" s="38" t="s">
        <v>55</v>
      </c>
      <c r="F742" s="38" t="s">
        <v>56</v>
      </c>
      <c r="G742" s="38" t="s">
        <v>57</v>
      </c>
      <c r="H742" s="38" t="s">
        <v>58</v>
      </c>
      <c r="I742" s="38" t="s">
        <v>59</v>
      </c>
      <c r="J742" s="38"/>
      <c r="K742" s="2"/>
      <c r="L742" s="92"/>
    </row>
    <row r="743" spans="1:12">
      <c r="A743" s="90"/>
      <c r="B743" s="254" t="s">
        <v>637</v>
      </c>
      <c r="C743" s="256"/>
      <c r="D743" s="38"/>
      <c r="E743" s="38"/>
      <c r="F743" s="38"/>
      <c r="G743" s="88">
        <v>5.2</v>
      </c>
      <c r="H743" s="38"/>
      <c r="I743" s="38"/>
      <c r="J743" s="38"/>
      <c r="K743" s="5"/>
      <c r="L743" s="92"/>
    </row>
    <row r="744" spans="1:12">
      <c r="A744" s="90"/>
      <c r="B744" s="2"/>
      <c r="C744" s="2"/>
      <c r="D744" s="121"/>
      <c r="E744" s="121"/>
      <c r="F744" s="121"/>
      <c r="G744" s="121"/>
      <c r="H744" s="121"/>
      <c r="I744" s="121"/>
      <c r="J744" s="121" t="s">
        <v>52</v>
      </c>
      <c r="K744" s="4">
        <f>SUM(G743:G743)</f>
        <v>5.2</v>
      </c>
      <c r="L744" s="92"/>
    </row>
    <row r="745" spans="1:12">
      <c r="A745" s="90"/>
      <c r="B745" s="246" t="s">
        <v>437</v>
      </c>
      <c r="C745" s="247"/>
      <c r="D745" s="247"/>
      <c r="E745" s="247"/>
      <c r="F745" s="247"/>
      <c r="G745" s="247"/>
      <c r="H745" s="247"/>
      <c r="I745" s="247"/>
      <c r="J745" s="247"/>
      <c r="K745" s="247"/>
      <c r="L745" s="92"/>
    </row>
    <row r="746" spans="1:12">
      <c r="A746" s="82"/>
      <c r="B746" s="115"/>
      <c r="C746" s="115"/>
      <c r="D746" s="115"/>
      <c r="E746" s="115"/>
      <c r="F746" s="115"/>
      <c r="G746" s="115"/>
      <c r="H746" s="115"/>
      <c r="I746" s="115"/>
      <c r="J746" s="115"/>
      <c r="K746" s="115"/>
      <c r="L746" s="83"/>
    </row>
    <row r="747" spans="1:12">
      <c r="A747" s="82"/>
      <c r="B747" s="115"/>
      <c r="C747" s="115"/>
      <c r="D747" s="115"/>
      <c r="E747" s="115"/>
      <c r="F747" s="115"/>
      <c r="G747" s="115"/>
      <c r="H747" s="115"/>
      <c r="I747" s="115"/>
      <c r="J747" s="115"/>
      <c r="K747" s="115"/>
      <c r="L747" s="83"/>
    </row>
    <row r="748" spans="1:12">
      <c r="A748" s="82"/>
      <c r="B748" s="115"/>
      <c r="C748" s="115"/>
      <c r="D748" s="115"/>
      <c r="E748" s="115"/>
      <c r="F748" s="115"/>
      <c r="G748" s="115"/>
      <c r="H748" s="115"/>
      <c r="I748" s="115"/>
      <c r="J748" s="115"/>
      <c r="K748" s="115"/>
      <c r="L748" s="83"/>
    </row>
    <row r="749" spans="1:12">
      <c r="A749" s="82"/>
      <c r="B749" s="115"/>
      <c r="C749" s="115"/>
      <c r="D749" s="115"/>
      <c r="E749" s="115"/>
      <c r="F749" s="115"/>
      <c r="G749" s="115"/>
      <c r="H749" s="115"/>
      <c r="I749" s="115"/>
      <c r="J749" s="115"/>
      <c r="K749" s="115"/>
      <c r="L749" s="83"/>
    </row>
    <row r="750" spans="1:12">
      <c r="A750" s="82"/>
      <c r="B750" s="115"/>
      <c r="C750" s="115"/>
      <c r="D750" s="115"/>
      <c r="E750" s="115"/>
      <c r="F750" s="115"/>
      <c r="G750" s="115"/>
      <c r="H750" s="115"/>
      <c r="I750" s="115"/>
      <c r="J750" s="115"/>
      <c r="K750" s="115"/>
      <c r="L750" s="83"/>
    </row>
    <row r="751" spans="1:12">
      <c r="A751" s="82"/>
      <c r="B751" s="115"/>
      <c r="C751" s="115"/>
      <c r="D751" s="115"/>
      <c r="E751" s="115"/>
      <c r="F751" s="115"/>
      <c r="G751" s="115"/>
      <c r="H751" s="115"/>
      <c r="I751" s="115"/>
      <c r="J751" s="115"/>
      <c r="K751" s="115"/>
      <c r="L751" s="83"/>
    </row>
    <row r="752" spans="1:12">
      <c r="A752" s="67" t="s">
        <v>563</v>
      </c>
      <c r="B752" s="248" t="s">
        <v>441</v>
      </c>
      <c r="C752" s="248"/>
      <c r="D752" s="248"/>
      <c r="E752" s="248"/>
      <c r="F752" s="248"/>
      <c r="G752" s="248"/>
      <c r="H752" s="248"/>
      <c r="I752" s="248"/>
      <c r="J752" s="248"/>
      <c r="K752" s="248"/>
      <c r="L752" s="249"/>
    </row>
    <row r="753" spans="1:12">
      <c r="A753" s="90"/>
      <c r="B753" s="91"/>
      <c r="C753" s="91"/>
      <c r="D753" s="91"/>
      <c r="E753" s="91"/>
      <c r="F753" s="91"/>
      <c r="G753" s="91"/>
      <c r="H753" s="91"/>
      <c r="I753" s="91"/>
      <c r="J753" s="91"/>
      <c r="K753" s="91"/>
      <c r="L753" s="92"/>
    </row>
    <row r="754" spans="1:12">
      <c r="A754" s="90"/>
      <c r="B754" s="37"/>
      <c r="C754" s="37"/>
      <c r="D754" s="38" t="s">
        <v>54</v>
      </c>
      <c r="E754" s="38" t="s">
        <v>55</v>
      </c>
      <c r="F754" s="38" t="s">
        <v>56</v>
      </c>
      <c r="G754" s="38" t="s">
        <v>57</v>
      </c>
      <c r="H754" s="38" t="s">
        <v>58</v>
      </c>
      <c r="I754" s="38" t="s">
        <v>59</v>
      </c>
      <c r="J754" s="38"/>
      <c r="K754" s="2"/>
      <c r="L754" s="92"/>
    </row>
    <row r="755" spans="1:12">
      <c r="A755" s="90"/>
      <c r="B755" s="254" t="s">
        <v>637</v>
      </c>
      <c r="C755" s="256"/>
      <c r="D755" s="38"/>
      <c r="E755" s="38"/>
      <c r="F755" s="38"/>
      <c r="G755" s="99">
        <v>4.4000000000000004</v>
      </c>
      <c r="H755" s="38"/>
      <c r="I755" s="38"/>
      <c r="J755" s="38"/>
      <c r="K755" s="5"/>
      <c r="L755" s="92"/>
    </row>
    <row r="756" spans="1:12">
      <c r="A756" s="90"/>
      <c r="B756" s="2"/>
      <c r="C756" s="2"/>
      <c r="D756" s="121"/>
      <c r="E756" s="121"/>
      <c r="F756" s="121"/>
      <c r="G756" s="121"/>
      <c r="H756" s="121"/>
      <c r="I756" s="121"/>
      <c r="J756" s="121" t="s">
        <v>52</v>
      </c>
      <c r="K756" s="4">
        <f>SUM(G755:G755)</f>
        <v>4.4000000000000004</v>
      </c>
      <c r="L756" s="92"/>
    </row>
    <row r="757" spans="1:12">
      <c r="A757" s="90"/>
      <c r="B757" s="246" t="s">
        <v>437</v>
      </c>
      <c r="C757" s="247"/>
      <c r="D757" s="247"/>
      <c r="E757" s="247"/>
      <c r="F757" s="247"/>
      <c r="G757" s="247"/>
      <c r="H757" s="247"/>
      <c r="I757" s="247"/>
      <c r="J757" s="247"/>
      <c r="K757" s="247"/>
      <c r="L757" s="92"/>
    </row>
    <row r="758" spans="1:12">
      <c r="A758" s="82"/>
      <c r="B758" s="115"/>
      <c r="C758" s="115"/>
      <c r="D758" s="115"/>
      <c r="E758" s="115"/>
      <c r="F758" s="115"/>
      <c r="G758" s="115"/>
      <c r="H758" s="115"/>
      <c r="I758" s="115"/>
      <c r="J758" s="115"/>
      <c r="K758" s="115"/>
      <c r="L758" s="83"/>
    </row>
    <row r="759" spans="1:12">
      <c r="A759" s="82"/>
      <c r="B759" s="115"/>
      <c r="C759" s="115"/>
      <c r="D759" s="115"/>
      <c r="E759" s="115"/>
      <c r="F759" s="115"/>
      <c r="G759" s="115"/>
      <c r="H759" s="115"/>
      <c r="I759" s="115"/>
      <c r="J759" s="115"/>
      <c r="K759" s="115"/>
      <c r="L759" s="83"/>
    </row>
    <row r="760" spans="1:12">
      <c r="A760" s="82"/>
      <c r="B760" s="115"/>
      <c r="C760" s="115"/>
      <c r="D760" s="115"/>
      <c r="E760" s="115"/>
      <c r="F760" s="115"/>
      <c r="G760" s="115"/>
      <c r="H760" s="115"/>
      <c r="I760" s="115"/>
      <c r="J760" s="115"/>
      <c r="K760" s="115"/>
      <c r="L760" s="83"/>
    </row>
    <row r="761" spans="1:12">
      <c r="A761" s="82"/>
      <c r="B761" s="115"/>
      <c r="C761" s="115"/>
      <c r="D761" s="115"/>
      <c r="E761" s="115"/>
      <c r="F761" s="115"/>
      <c r="G761" s="115"/>
      <c r="H761" s="115"/>
      <c r="I761" s="115"/>
      <c r="J761" s="115"/>
      <c r="K761" s="115"/>
      <c r="L761" s="83"/>
    </row>
    <row r="762" spans="1:12">
      <c r="A762" s="82"/>
      <c r="B762" s="115"/>
      <c r="C762" s="115"/>
      <c r="D762" s="115"/>
      <c r="E762" s="115"/>
      <c r="F762" s="115"/>
      <c r="G762" s="115"/>
      <c r="H762" s="115"/>
      <c r="I762" s="115"/>
      <c r="J762" s="115"/>
      <c r="K762" s="115"/>
      <c r="L762" s="83"/>
    </row>
    <row r="763" spans="1:12">
      <c r="A763" s="82"/>
      <c r="B763" s="115"/>
      <c r="C763" s="115"/>
      <c r="D763" s="115"/>
      <c r="E763" s="115"/>
      <c r="F763" s="115"/>
      <c r="G763" s="115"/>
      <c r="H763" s="115"/>
      <c r="I763" s="115"/>
      <c r="J763" s="115"/>
      <c r="K763" s="115"/>
      <c r="L763" s="83"/>
    </row>
    <row r="764" spans="1:12">
      <c r="A764" s="82"/>
      <c r="B764" s="115"/>
      <c r="C764" s="115"/>
      <c r="D764" s="115"/>
      <c r="E764" s="115"/>
      <c r="F764" s="115"/>
      <c r="G764" s="115"/>
      <c r="H764" s="115"/>
      <c r="I764" s="115"/>
      <c r="J764" s="115"/>
      <c r="K764" s="115"/>
      <c r="L764" s="83"/>
    </row>
    <row r="765" spans="1:12">
      <c r="A765" s="82"/>
      <c r="B765" s="115"/>
      <c r="C765" s="115"/>
      <c r="D765" s="115"/>
      <c r="E765" s="115"/>
      <c r="F765" s="115"/>
      <c r="G765" s="115"/>
      <c r="H765" s="115"/>
      <c r="I765" s="115"/>
      <c r="J765" s="115"/>
      <c r="K765" s="115"/>
      <c r="L765" s="83"/>
    </row>
    <row r="766" spans="1:12">
      <c r="A766" s="82"/>
      <c r="B766" s="115"/>
      <c r="C766" s="115"/>
      <c r="D766" s="115"/>
      <c r="E766" s="115"/>
      <c r="F766" s="115"/>
      <c r="G766" s="115"/>
      <c r="H766" s="115"/>
      <c r="I766" s="115"/>
      <c r="J766" s="115"/>
      <c r="K766" s="115"/>
      <c r="L766" s="83"/>
    </row>
    <row r="767" spans="1:12">
      <c r="A767" s="67" t="s">
        <v>564</v>
      </c>
      <c r="B767" s="248" t="s">
        <v>442</v>
      </c>
      <c r="C767" s="248"/>
      <c r="D767" s="248"/>
      <c r="E767" s="248"/>
      <c r="F767" s="248"/>
      <c r="G767" s="248"/>
      <c r="H767" s="248"/>
      <c r="I767" s="248"/>
      <c r="J767" s="248"/>
      <c r="K767" s="248"/>
      <c r="L767" s="249"/>
    </row>
    <row r="768" spans="1:12">
      <c r="A768" s="90"/>
      <c r="B768" s="91"/>
      <c r="C768" s="91"/>
      <c r="D768" s="91"/>
      <c r="E768" s="91"/>
      <c r="F768" s="91"/>
      <c r="G768" s="91"/>
      <c r="H768" s="91"/>
      <c r="I768" s="91"/>
      <c r="J768" s="91"/>
      <c r="K768" s="91"/>
      <c r="L768" s="92"/>
    </row>
    <row r="769" spans="1:12">
      <c r="A769" s="90"/>
      <c r="B769" s="37"/>
      <c r="C769" s="37"/>
      <c r="D769" s="38" t="s">
        <v>54</v>
      </c>
      <c r="E769" s="38" t="s">
        <v>55</v>
      </c>
      <c r="F769" s="38" t="s">
        <v>56</v>
      </c>
      <c r="G769" s="38" t="s">
        <v>57</v>
      </c>
      <c r="H769" s="38" t="s">
        <v>58</v>
      </c>
      <c r="I769" s="38" t="s">
        <v>59</v>
      </c>
      <c r="J769" s="38"/>
      <c r="K769" s="2"/>
      <c r="L769" s="92"/>
    </row>
    <row r="770" spans="1:12">
      <c r="A770" s="90"/>
      <c r="B770" s="254" t="s">
        <v>637</v>
      </c>
      <c r="C770" s="256"/>
      <c r="D770" s="38"/>
      <c r="E770" s="38"/>
      <c r="F770" s="38"/>
      <c r="G770" s="99">
        <v>10.3</v>
      </c>
      <c r="H770" s="38"/>
      <c r="I770" s="38"/>
      <c r="J770" s="38"/>
      <c r="K770" s="5"/>
      <c r="L770" s="92"/>
    </row>
    <row r="771" spans="1:12">
      <c r="A771" s="90"/>
      <c r="B771" s="2"/>
      <c r="C771" s="2"/>
      <c r="D771" s="121"/>
      <c r="E771" s="121"/>
      <c r="F771" s="121"/>
      <c r="G771" s="121"/>
      <c r="H771" s="121"/>
      <c r="I771" s="121"/>
      <c r="J771" s="121" t="s">
        <v>52</v>
      </c>
      <c r="K771" s="4">
        <f>SUM(G770:G770)</f>
        <v>10.3</v>
      </c>
      <c r="L771" s="92"/>
    </row>
    <row r="772" spans="1:12">
      <c r="A772" s="90"/>
      <c r="B772" s="246" t="s">
        <v>437</v>
      </c>
      <c r="C772" s="247"/>
      <c r="D772" s="247"/>
      <c r="E772" s="247"/>
      <c r="F772" s="247"/>
      <c r="G772" s="247"/>
      <c r="H772" s="247"/>
      <c r="I772" s="247"/>
      <c r="J772" s="247"/>
      <c r="K772" s="247"/>
      <c r="L772" s="92"/>
    </row>
    <row r="773" spans="1:12">
      <c r="A773" s="82"/>
      <c r="B773" s="115"/>
      <c r="C773" s="115"/>
      <c r="D773" s="115"/>
      <c r="E773" s="115"/>
      <c r="F773" s="115"/>
      <c r="G773" s="115"/>
      <c r="H773" s="115"/>
      <c r="I773" s="115"/>
      <c r="J773" s="115"/>
      <c r="K773" s="115"/>
      <c r="L773" s="83"/>
    </row>
    <row r="774" spans="1:12">
      <c r="A774" s="82"/>
      <c r="B774" s="115"/>
      <c r="C774" s="115"/>
      <c r="D774" s="115"/>
      <c r="E774" s="115"/>
      <c r="F774" s="115"/>
      <c r="G774" s="115"/>
      <c r="H774" s="115"/>
      <c r="I774" s="115"/>
      <c r="J774" s="115"/>
      <c r="K774" s="115"/>
      <c r="L774" s="83"/>
    </row>
    <row r="775" spans="1:12">
      <c r="A775" s="82"/>
      <c r="B775" s="115"/>
      <c r="C775" s="115"/>
      <c r="D775" s="115"/>
      <c r="E775" s="115"/>
      <c r="F775" s="115"/>
      <c r="G775" s="115"/>
      <c r="H775" s="115"/>
      <c r="I775" s="115"/>
      <c r="J775" s="115"/>
      <c r="K775" s="115"/>
      <c r="L775" s="83"/>
    </row>
    <row r="776" spans="1:12">
      <c r="A776" s="82"/>
      <c r="B776" s="115"/>
      <c r="C776" s="115"/>
      <c r="D776" s="115"/>
      <c r="E776" s="115"/>
      <c r="F776" s="115"/>
      <c r="G776" s="115"/>
      <c r="H776" s="115"/>
      <c r="I776" s="115"/>
      <c r="J776" s="115"/>
      <c r="K776" s="115"/>
      <c r="L776" s="83"/>
    </row>
    <row r="777" spans="1:12">
      <c r="A777" s="82"/>
      <c r="B777" s="115"/>
      <c r="C777" s="115"/>
      <c r="D777" s="115"/>
      <c r="E777" s="115"/>
      <c r="F777" s="115"/>
      <c r="G777" s="115"/>
      <c r="H777" s="115"/>
      <c r="I777" s="115"/>
      <c r="J777" s="115"/>
      <c r="K777" s="115"/>
      <c r="L777" s="83"/>
    </row>
    <row r="778" spans="1:12">
      <c r="A778" s="82"/>
      <c r="B778" s="115"/>
      <c r="C778" s="115"/>
      <c r="D778" s="115"/>
      <c r="E778" s="115"/>
      <c r="F778" s="115"/>
      <c r="G778" s="115"/>
      <c r="H778" s="115"/>
      <c r="I778" s="115"/>
      <c r="J778" s="115"/>
      <c r="K778" s="115"/>
      <c r="L778" s="83"/>
    </row>
    <row r="779" spans="1:12">
      <c r="A779" s="82"/>
      <c r="B779" s="115"/>
      <c r="C779" s="115"/>
      <c r="D779" s="115"/>
      <c r="E779" s="115"/>
      <c r="F779" s="115"/>
      <c r="G779" s="115"/>
      <c r="H779" s="115"/>
      <c r="I779" s="115"/>
      <c r="J779" s="115"/>
      <c r="K779" s="115"/>
      <c r="L779" s="83"/>
    </row>
    <row r="780" spans="1:12">
      <c r="A780" s="82"/>
      <c r="B780" s="115"/>
      <c r="C780" s="115"/>
      <c r="D780" s="115"/>
      <c r="E780" s="115"/>
      <c r="F780" s="115"/>
      <c r="G780" s="115"/>
      <c r="H780" s="115"/>
      <c r="I780" s="115"/>
      <c r="J780" s="115"/>
      <c r="K780" s="115"/>
      <c r="L780" s="83"/>
    </row>
    <row r="781" spans="1:12">
      <c r="A781" s="82"/>
      <c r="B781" s="115"/>
      <c r="C781" s="115"/>
      <c r="D781" s="115"/>
      <c r="E781" s="115"/>
      <c r="F781" s="115"/>
      <c r="G781" s="115"/>
      <c r="H781" s="115"/>
      <c r="I781" s="115"/>
      <c r="J781" s="115"/>
      <c r="K781" s="115"/>
      <c r="L781" s="83"/>
    </row>
    <row r="782" spans="1:12">
      <c r="A782" s="67" t="s">
        <v>564</v>
      </c>
      <c r="B782" s="248" t="s">
        <v>522</v>
      </c>
      <c r="C782" s="248"/>
      <c r="D782" s="248"/>
      <c r="E782" s="248"/>
      <c r="F782" s="248"/>
      <c r="G782" s="248"/>
      <c r="H782" s="248"/>
      <c r="I782" s="248"/>
      <c r="J782" s="248"/>
      <c r="K782" s="248"/>
      <c r="L782" s="249"/>
    </row>
    <row r="783" spans="1:12">
      <c r="A783" s="73"/>
      <c r="B783" s="15"/>
      <c r="C783" s="130"/>
      <c r="D783" s="130"/>
      <c r="E783" s="130"/>
      <c r="F783" s="130"/>
      <c r="G783" s="130"/>
      <c r="H783" s="130"/>
      <c r="I783" s="130"/>
      <c r="J783" s="130"/>
      <c r="K783" s="130"/>
      <c r="L783" s="131"/>
    </row>
    <row r="784" spans="1:12">
      <c r="A784" s="74"/>
      <c r="B784" s="37"/>
      <c r="C784" s="37"/>
      <c r="D784" s="38" t="s">
        <v>54</v>
      </c>
      <c r="E784" s="38" t="s">
        <v>55</v>
      </c>
      <c r="F784" s="38" t="s">
        <v>56</v>
      </c>
      <c r="G784" s="38" t="s">
        <v>57</v>
      </c>
      <c r="H784" s="38" t="s">
        <v>58</v>
      </c>
      <c r="I784" s="38" t="s">
        <v>59</v>
      </c>
      <c r="J784" s="38"/>
      <c r="K784" s="2"/>
      <c r="L784" s="131"/>
    </row>
    <row r="785" spans="1:12">
      <c r="A785" s="74"/>
      <c r="B785" s="340" t="s">
        <v>520</v>
      </c>
      <c r="C785" s="341"/>
      <c r="D785" s="23"/>
      <c r="E785" s="6"/>
      <c r="F785" s="6"/>
      <c r="G785" s="6">
        <v>65.099999999999994</v>
      </c>
      <c r="H785" s="6"/>
      <c r="I785" s="23"/>
      <c r="J785" s="121"/>
      <c r="K785" s="5"/>
      <c r="L785" s="131"/>
    </row>
    <row r="786" spans="1:12">
      <c r="A786" s="74"/>
      <c r="B786" s="2"/>
      <c r="C786" s="2"/>
      <c r="D786" s="121"/>
      <c r="E786" s="121"/>
      <c r="F786" s="121"/>
      <c r="G786" s="121"/>
      <c r="H786" s="121"/>
      <c r="I786" s="121"/>
      <c r="J786" s="121" t="s">
        <v>52</v>
      </c>
      <c r="K786" s="4">
        <f>SUM(G785:G785)</f>
        <v>65.099999999999994</v>
      </c>
      <c r="L786" s="131"/>
    </row>
    <row r="787" spans="1:12">
      <c r="A787" s="74"/>
      <c r="B787" s="246" t="s">
        <v>437</v>
      </c>
      <c r="C787" s="247"/>
      <c r="D787" s="247"/>
      <c r="E787" s="247"/>
      <c r="F787" s="247"/>
      <c r="G787" s="247"/>
      <c r="H787" s="247"/>
      <c r="I787" s="247"/>
      <c r="J787" s="247"/>
      <c r="K787" s="247"/>
      <c r="L787" s="131"/>
    </row>
    <row r="788" spans="1:12">
      <c r="A788" s="82"/>
      <c r="B788" s="115"/>
      <c r="C788" s="115"/>
      <c r="D788" s="115"/>
      <c r="E788" s="115"/>
      <c r="F788" s="115"/>
      <c r="G788" s="115"/>
      <c r="H788" s="115"/>
      <c r="I788" s="115"/>
      <c r="J788" s="115"/>
      <c r="K788" s="115"/>
      <c r="L788" s="83"/>
    </row>
    <row r="789" spans="1:12">
      <c r="A789" s="82"/>
      <c r="B789" s="115"/>
      <c r="C789" s="115"/>
      <c r="D789" s="115"/>
      <c r="E789" s="115"/>
      <c r="F789" s="115"/>
      <c r="G789" s="115"/>
      <c r="H789" s="115"/>
      <c r="I789" s="115"/>
      <c r="J789" s="115"/>
      <c r="K789" s="115"/>
      <c r="L789" s="83"/>
    </row>
    <row r="790" spans="1:12">
      <c r="A790" s="82"/>
      <c r="B790" s="115"/>
      <c r="C790" s="115"/>
      <c r="D790" s="115"/>
      <c r="E790" s="115"/>
      <c r="F790" s="115"/>
      <c r="G790" s="115"/>
      <c r="H790" s="115"/>
      <c r="I790" s="115"/>
      <c r="J790" s="115"/>
      <c r="K790" s="115"/>
      <c r="L790" s="83"/>
    </row>
    <row r="791" spans="1:12">
      <c r="A791" s="82"/>
      <c r="B791" s="115"/>
      <c r="C791" s="115"/>
      <c r="D791" s="115"/>
      <c r="E791" s="115"/>
      <c r="F791" s="115"/>
      <c r="G791" s="115"/>
      <c r="H791" s="115"/>
      <c r="I791" s="115"/>
      <c r="J791" s="115"/>
      <c r="K791" s="115"/>
      <c r="L791" s="83"/>
    </row>
    <row r="792" spans="1:12">
      <c r="A792" s="82"/>
      <c r="B792" s="115"/>
      <c r="C792" s="115"/>
      <c r="D792" s="115"/>
      <c r="E792" s="115"/>
      <c r="F792" s="115"/>
      <c r="G792" s="115"/>
      <c r="H792" s="115"/>
      <c r="I792" s="115"/>
      <c r="J792" s="115"/>
      <c r="K792" s="115"/>
      <c r="L792" s="83"/>
    </row>
    <row r="793" spans="1:12">
      <c r="A793" s="67" t="s">
        <v>565</v>
      </c>
      <c r="B793" s="319" t="s">
        <v>523</v>
      </c>
      <c r="C793" s="320"/>
      <c r="D793" s="320"/>
      <c r="E793" s="320"/>
      <c r="F793" s="320"/>
      <c r="G793" s="320"/>
      <c r="H793" s="320"/>
      <c r="I793" s="320"/>
      <c r="J793" s="320"/>
      <c r="K793" s="320"/>
      <c r="L793" s="321"/>
    </row>
    <row r="794" spans="1:12">
      <c r="A794" s="73"/>
      <c r="B794" s="15"/>
      <c r="C794" s="130"/>
      <c r="D794" s="130"/>
      <c r="E794" s="130"/>
      <c r="F794" s="130"/>
      <c r="G794" s="130"/>
      <c r="H794" s="130"/>
      <c r="I794" s="130"/>
      <c r="J794" s="130"/>
      <c r="K794" s="130"/>
      <c r="L794" s="131"/>
    </row>
    <row r="795" spans="1:12">
      <c r="A795" s="74"/>
      <c r="B795" s="37"/>
      <c r="C795" s="37"/>
      <c r="D795" s="38" t="s">
        <v>54</v>
      </c>
      <c r="E795" s="38" t="s">
        <v>55</v>
      </c>
      <c r="F795" s="38" t="s">
        <v>56</v>
      </c>
      <c r="G795" s="38" t="s">
        <v>57</v>
      </c>
      <c r="H795" s="38" t="s">
        <v>58</v>
      </c>
      <c r="I795" s="38" t="s">
        <v>59</v>
      </c>
      <c r="J795" s="38"/>
      <c r="K795" s="2"/>
      <c r="L795" s="131"/>
    </row>
    <row r="796" spans="1:12">
      <c r="A796" s="74"/>
      <c r="B796" s="340" t="s">
        <v>520</v>
      </c>
      <c r="C796" s="341"/>
      <c r="D796" s="23"/>
      <c r="E796" s="6"/>
      <c r="F796" s="6"/>
      <c r="G796" s="6">
        <v>37.9</v>
      </c>
      <c r="H796" s="6"/>
      <c r="I796" s="23"/>
      <c r="J796" s="121"/>
      <c r="K796" s="5"/>
      <c r="L796" s="131"/>
    </row>
    <row r="797" spans="1:12">
      <c r="A797" s="74"/>
      <c r="B797" s="2"/>
      <c r="C797" s="2"/>
      <c r="D797" s="121"/>
      <c r="E797" s="121"/>
      <c r="F797" s="121"/>
      <c r="G797" s="121"/>
      <c r="H797" s="121"/>
      <c r="I797" s="121"/>
      <c r="J797" s="121" t="s">
        <v>52</v>
      </c>
      <c r="K797" s="4">
        <f>SUM(G796:G796)</f>
        <v>37.9</v>
      </c>
      <c r="L797" s="131"/>
    </row>
    <row r="798" spans="1:12">
      <c r="A798" s="74"/>
      <c r="B798" s="298" t="s">
        <v>437</v>
      </c>
      <c r="C798" s="299"/>
      <c r="D798" s="299"/>
      <c r="E798" s="299"/>
      <c r="F798" s="299"/>
      <c r="G798" s="299"/>
      <c r="H798" s="299"/>
      <c r="I798" s="299"/>
      <c r="J798" s="299"/>
      <c r="K798" s="299"/>
      <c r="L798" s="131"/>
    </row>
    <row r="799" spans="1:12">
      <c r="A799" s="82"/>
      <c r="B799" s="115"/>
      <c r="C799" s="115"/>
      <c r="D799" s="115"/>
      <c r="E799" s="115"/>
      <c r="F799" s="115"/>
      <c r="G799" s="115"/>
      <c r="H799" s="115"/>
      <c r="I799" s="115"/>
      <c r="J799" s="115"/>
      <c r="K799" s="115"/>
      <c r="L799" s="83"/>
    </row>
    <row r="800" spans="1:12">
      <c r="A800" s="82"/>
      <c r="B800" s="115"/>
      <c r="C800" s="115"/>
      <c r="D800" s="115"/>
      <c r="E800" s="115"/>
      <c r="F800" s="115"/>
      <c r="G800" s="115"/>
      <c r="H800" s="115"/>
      <c r="I800" s="115"/>
      <c r="J800" s="115"/>
      <c r="K800" s="115"/>
      <c r="L800" s="83"/>
    </row>
    <row r="801" spans="1:12">
      <c r="A801" s="82"/>
      <c r="B801" s="115"/>
      <c r="C801" s="115"/>
      <c r="D801" s="115"/>
      <c r="E801" s="115"/>
      <c r="F801" s="115"/>
      <c r="G801" s="115"/>
      <c r="H801" s="115"/>
      <c r="I801" s="115"/>
      <c r="J801" s="115"/>
      <c r="K801" s="115"/>
      <c r="L801" s="83"/>
    </row>
    <row r="802" spans="1:12">
      <c r="A802" s="82"/>
      <c r="B802" s="115"/>
      <c r="C802" s="115"/>
      <c r="D802" s="115"/>
      <c r="E802" s="115"/>
      <c r="F802" s="115"/>
      <c r="G802" s="115"/>
      <c r="H802" s="115"/>
      <c r="I802" s="115"/>
      <c r="J802" s="115"/>
      <c r="K802" s="115"/>
      <c r="L802" s="83"/>
    </row>
    <row r="803" spans="1:12">
      <c r="A803" s="82"/>
      <c r="B803" s="115"/>
      <c r="C803" s="115"/>
      <c r="D803" s="115"/>
      <c r="E803" s="115"/>
      <c r="F803" s="115"/>
      <c r="G803" s="115"/>
      <c r="H803" s="115"/>
      <c r="I803" s="115"/>
      <c r="J803" s="115"/>
      <c r="K803" s="115"/>
      <c r="L803" s="83"/>
    </row>
    <row r="804" spans="1:12">
      <c r="A804" s="82"/>
      <c r="B804" s="115"/>
      <c r="C804" s="115"/>
      <c r="D804" s="115"/>
      <c r="E804" s="115"/>
      <c r="F804" s="115"/>
      <c r="G804" s="115"/>
      <c r="H804" s="115"/>
      <c r="I804" s="234"/>
      <c r="J804" s="115"/>
      <c r="K804" s="115"/>
      <c r="L804" s="83"/>
    </row>
    <row r="805" spans="1:12">
      <c r="A805" s="67" t="s">
        <v>566</v>
      </c>
      <c r="B805" s="248" t="s">
        <v>14</v>
      </c>
      <c r="C805" s="248"/>
      <c r="D805" s="248"/>
      <c r="E805" s="248"/>
      <c r="F805" s="248"/>
      <c r="G805" s="248"/>
      <c r="H805" s="248"/>
      <c r="I805" s="248"/>
      <c r="J805" s="248"/>
      <c r="K805" s="248"/>
      <c r="L805" s="249"/>
    </row>
    <row r="806" spans="1:12">
      <c r="A806" s="67" t="s">
        <v>205</v>
      </c>
      <c r="B806" s="248" t="s">
        <v>447</v>
      </c>
      <c r="C806" s="248"/>
      <c r="D806" s="248"/>
      <c r="E806" s="248"/>
      <c r="F806" s="248"/>
      <c r="G806" s="248"/>
      <c r="H806" s="248"/>
      <c r="I806" s="248"/>
      <c r="J806" s="248"/>
      <c r="K806" s="248"/>
      <c r="L806" s="249"/>
    </row>
    <row r="807" spans="1:12">
      <c r="A807" s="68"/>
      <c r="B807" s="129"/>
      <c r="C807" s="130"/>
      <c r="D807" s="130"/>
      <c r="E807" s="130"/>
      <c r="F807" s="130"/>
      <c r="G807" s="130"/>
      <c r="H807" s="130"/>
      <c r="I807" s="130"/>
      <c r="J807" s="130"/>
      <c r="K807" s="130"/>
      <c r="L807" s="131"/>
    </row>
    <row r="808" spans="1:12">
      <c r="A808" s="68"/>
      <c r="B808" s="344"/>
      <c r="C808" s="345"/>
      <c r="D808" s="38" t="s">
        <v>54</v>
      </c>
      <c r="E808" s="38" t="s">
        <v>55</v>
      </c>
      <c r="F808" s="38" t="s">
        <v>56</v>
      </c>
      <c r="G808" s="38" t="s">
        <v>57</v>
      </c>
      <c r="H808" s="38" t="s">
        <v>58</v>
      </c>
      <c r="I808" s="38" t="s">
        <v>59</v>
      </c>
      <c r="J808" s="38"/>
      <c r="K808" s="2"/>
      <c r="L808" s="131"/>
    </row>
    <row r="809" spans="1:12" ht="13.8" customHeight="1">
      <c r="A809" s="69"/>
      <c r="B809" s="267" t="s">
        <v>628</v>
      </c>
      <c r="C809" s="267"/>
      <c r="D809" s="52">
        <v>0.8</v>
      </c>
      <c r="E809" s="52">
        <v>0.8</v>
      </c>
      <c r="F809" s="158">
        <v>0.6</v>
      </c>
      <c r="G809" s="52">
        <v>15</v>
      </c>
      <c r="H809" s="159">
        <f>(E809+D809)*F809*2</f>
        <v>1.92</v>
      </c>
      <c r="I809" s="159">
        <f>H809*G809</f>
        <v>28.799999999999997</v>
      </c>
      <c r="J809" s="305" t="s">
        <v>464</v>
      </c>
      <c r="K809" s="306"/>
      <c r="L809" s="131"/>
    </row>
    <row r="810" spans="1:12" ht="15" customHeight="1">
      <c r="A810" s="69"/>
      <c r="B810" s="267" t="s">
        <v>629</v>
      </c>
      <c r="C810" s="267"/>
      <c r="D810" s="52">
        <v>1.7</v>
      </c>
      <c r="E810" s="52">
        <v>0.8</v>
      </c>
      <c r="F810" s="158">
        <v>0.7</v>
      </c>
      <c r="G810" s="52">
        <v>14</v>
      </c>
      <c r="H810" s="159">
        <f>(E810+D810)*F810*2</f>
        <v>3.5</v>
      </c>
      <c r="I810" s="159">
        <f>H810*G810</f>
        <v>49</v>
      </c>
      <c r="J810" s="307"/>
      <c r="K810" s="308"/>
      <c r="L810" s="131"/>
    </row>
    <row r="811" spans="1:12" ht="13.8" customHeight="1">
      <c r="A811" s="69"/>
      <c r="B811" s="267" t="s">
        <v>181</v>
      </c>
      <c r="C811" s="267"/>
      <c r="D811" s="52"/>
      <c r="E811" s="52"/>
      <c r="F811" s="158">
        <v>0.7</v>
      </c>
      <c r="G811" s="52">
        <v>1</v>
      </c>
      <c r="H811" s="160"/>
      <c r="I811" s="159">
        <f>(0.3464+1.25+1.25+0.35+0.35+1.25)*F811*G811</f>
        <v>3.3574799999999998</v>
      </c>
      <c r="J811" s="307"/>
      <c r="K811" s="308"/>
      <c r="L811" s="131"/>
    </row>
    <row r="812" spans="1:12" ht="13.8" customHeight="1">
      <c r="A812" s="69"/>
      <c r="B812" s="267" t="s">
        <v>462</v>
      </c>
      <c r="C812" s="267"/>
      <c r="D812" s="52"/>
      <c r="E812" s="52"/>
      <c r="F812" s="158">
        <v>1</v>
      </c>
      <c r="G812" s="52">
        <v>1</v>
      </c>
      <c r="H812" s="160"/>
      <c r="I812" s="159">
        <f>(0.88+1.78+1.78+0.88+0.88+1.78)*F812*G812</f>
        <v>7.98</v>
      </c>
      <c r="J812" s="307"/>
      <c r="K812" s="308"/>
      <c r="L812" s="131"/>
    </row>
    <row r="813" spans="1:12" ht="15.6" customHeight="1">
      <c r="A813" s="69"/>
      <c r="B813" s="242" t="s">
        <v>127</v>
      </c>
      <c r="C813" s="242"/>
      <c r="D813" s="160">
        <v>4.18</v>
      </c>
      <c r="E813" s="160">
        <v>0.25</v>
      </c>
      <c r="F813" s="160">
        <v>0.4</v>
      </c>
      <c r="G813" s="160">
        <v>1</v>
      </c>
      <c r="H813" s="23">
        <f t="shared" ref="H813:H827" si="15">(F813*2+E813)</f>
        <v>1.05</v>
      </c>
      <c r="I813" s="23">
        <f t="shared" ref="I813:I829" si="16">H813*D813*G813</f>
        <v>4.3890000000000002</v>
      </c>
      <c r="J813" s="307" t="s">
        <v>463</v>
      </c>
      <c r="K813" s="308"/>
      <c r="L813" s="131"/>
    </row>
    <row r="814" spans="1:12">
      <c r="A814" s="69"/>
      <c r="B814" s="242" t="s">
        <v>128</v>
      </c>
      <c r="C814" s="242"/>
      <c r="D814" s="160">
        <v>6.22</v>
      </c>
      <c r="E814" s="160">
        <v>0.25</v>
      </c>
      <c r="F814" s="160">
        <v>0.4</v>
      </c>
      <c r="G814" s="160">
        <v>1</v>
      </c>
      <c r="H814" s="23">
        <f t="shared" si="15"/>
        <v>1.05</v>
      </c>
      <c r="I814" s="23">
        <f t="shared" si="16"/>
        <v>6.5309999999999997</v>
      </c>
      <c r="J814" s="307"/>
      <c r="K814" s="308"/>
      <c r="L814" s="131"/>
    </row>
    <row r="815" spans="1:12">
      <c r="A815" s="69"/>
      <c r="B815" s="242" t="s">
        <v>129</v>
      </c>
      <c r="C815" s="242"/>
      <c r="D815" s="160">
        <v>2.65</v>
      </c>
      <c r="E815" s="160">
        <v>0.25</v>
      </c>
      <c r="F815" s="160">
        <v>0.4</v>
      </c>
      <c r="G815" s="160">
        <v>1</v>
      </c>
      <c r="H815" s="23">
        <f t="shared" si="15"/>
        <v>1.05</v>
      </c>
      <c r="I815" s="23">
        <f t="shared" si="16"/>
        <v>2.7825000000000002</v>
      </c>
      <c r="J815" s="307"/>
      <c r="K815" s="308"/>
      <c r="L815" s="131"/>
    </row>
    <row r="816" spans="1:12">
      <c r="A816" s="69"/>
      <c r="B816" s="242" t="s">
        <v>130</v>
      </c>
      <c r="C816" s="242"/>
      <c r="D816" s="160">
        <v>6.6</v>
      </c>
      <c r="E816" s="160">
        <v>0.25</v>
      </c>
      <c r="F816" s="160">
        <v>0.4</v>
      </c>
      <c r="G816" s="160">
        <v>1</v>
      </c>
      <c r="H816" s="23">
        <f t="shared" si="15"/>
        <v>1.05</v>
      </c>
      <c r="I816" s="23">
        <f t="shared" si="16"/>
        <v>6.93</v>
      </c>
      <c r="J816" s="307"/>
      <c r="K816" s="308"/>
      <c r="L816" s="131"/>
    </row>
    <row r="817" spans="1:12" ht="15" customHeight="1">
      <c r="A817" s="69"/>
      <c r="B817" s="242" t="s">
        <v>131</v>
      </c>
      <c r="C817" s="242"/>
      <c r="D817" s="160">
        <v>5.95</v>
      </c>
      <c r="E817" s="160">
        <v>0.25</v>
      </c>
      <c r="F817" s="160">
        <v>0.4</v>
      </c>
      <c r="G817" s="160">
        <v>1</v>
      </c>
      <c r="H817" s="23">
        <f t="shared" si="15"/>
        <v>1.05</v>
      </c>
      <c r="I817" s="23">
        <f t="shared" si="16"/>
        <v>6.2475000000000005</v>
      </c>
      <c r="J817" s="307"/>
      <c r="K817" s="308"/>
      <c r="L817" s="131"/>
    </row>
    <row r="818" spans="1:12" ht="17.399999999999999" customHeight="1">
      <c r="A818" s="69"/>
      <c r="B818" s="242" t="s">
        <v>132</v>
      </c>
      <c r="C818" s="242"/>
      <c r="D818" s="160">
        <v>6.24</v>
      </c>
      <c r="E818" s="160">
        <v>0.25</v>
      </c>
      <c r="F818" s="160">
        <v>0.4</v>
      </c>
      <c r="G818" s="160">
        <v>1</v>
      </c>
      <c r="H818" s="23">
        <f t="shared" si="15"/>
        <v>1.05</v>
      </c>
      <c r="I818" s="23">
        <f t="shared" si="16"/>
        <v>6.5520000000000005</v>
      </c>
      <c r="J818" s="307"/>
      <c r="K818" s="308"/>
      <c r="L818" s="131"/>
    </row>
    <row r="819" spans="1:12">
      <c r="A819" s="69"/>
      <c r="B819" s="242" t="s">
        <v>133</v>
      </c>
      <c r="C819" s="242"/>
      <c r="D819" s="160">
        <v>3.77</v>
      </c>
      <c r="E819" s="160">
        <v>0.25</v>
      </c>
      <c r="F819" s="160">
        <v>0.4</v>
      </c>
      <c r="G819" s="160">
        <v>1</v>
      </c>
      <c r="H819" s="23">
        <f t="shared" si="15"/>
        <v>1.05</v>
      </c>
      <c r="I819" s="23">
        <f t="shared" si="16"/>
        <v>3.9585000000000004</v>
      </c>
      <c r="J819" s="307"/>
      <c r="K819" s="308"/>
      <c r="L819" s="131"/>
    </row>
    <row r="820" spans="1:12" ht="12" customHeight="1">
      <c r="A820" s="69"/>
      <c r="B820" s="242" t="s">
        <v>134</v>
      </c>
      <c r="C820" s="242"/>
      <c r="D820" s="160">
        <v>6.48</v>
      </c>
      <c r="E820" s="160">
        <v>0.25</v>
      </c>
      <c r="F820" s="160">
        <v>0.4</v>
      </c>
      <c r="G820" s="160">
        <v>1</v>
      </c>
      <c r="H820" s="23">
        <f t="shared" si="15"/>
        <v>1.05</v>
      </c>
      <c r="I820" s="23">
        <f t="shared" si="16"/>
        <v>6.8040000000000012</v>
      </c>
      <c r="J820" s="307"/>
      <c r="K820" s="308"/>
      <c r="L820" s="131"/>
    </row>
    <row r="821" spans="1:12" ht="11.4" customHeight="1">
      <c r="A821" s="69"/>
      <c r="B821" s="242" t="s">
        <v>135</v>
      </c>
      <c r="C821" s="242"/>
      <c r="D821" s="160">
        <v>5.96</v>
      </c>
      <c r="E821" s="160">
        <v>0.25</v>
      </c>
      <c r="F821" s="160">
        <v>0.4</v>
      </c>
      <c r="G821" s="160">
        <v>1</v>
      </c>
      <c r="H821" s="23">
        <f t="shared" si="15"/>
        <v>1.05</v>
      </c>
      <c r="I821" s="23">
        <f t="shared" si="16"/>
        <v>6.258</v>
      </c>
      <c r="J821" s="307"/>
      <c r="K821" s="308"/>
      <c r="L821" s="131"/>
    </row>
    <row r="822" spans="1:12" ht="13.2" customHeight="1">
      <c r="A822" s="69"/>
      <c r="B822" s="313" t="s">
        <v>136</v>
      </c>
      <c r="C822" s="287"/>
      <c r="D822" s="160">
        <v>5.29</v>
      </c>
      <c r="E822" s="160">
        <v>0.4</v>
      </c>
      <c r="F822" s="158">
        <v>0.5</v>
      </c>
      <c r="G822" s="160">
        <v>1</v>
      </c>
      <c r="H822" s="23">
        <f t="shared" si="15"/>
        <v>1.4</v>
      </c>
      <c r="I822" s="23">
        <f t="shared" si="16"/>
        <v>7.4059999999999997</v>
      </c>
      <c r="J822" s="307"/>
      <c r="K822" s="308"/>
      <c r="L822" s="131"/>
    </row>
    <row r="823" spans="1:12">
      <c r="A823" s="69"/>
      <c r="B823" s="242" t="s">
        <v>127</v>
      </c>
      <c r="C823" s="242"/>
      <c r="D823" s="160">
        <v>20.2</v>
      </c>
      <c r="E823" s="160">
        <v>0.15</v>
      </c>
      <c r="F823" s="160">
        <v>0.4</v>
      </c>
      <c r="G823" s="160">
        <v>1</v>
      </c>
      <c r="H823" s="23">
        <f t="shared" si="15"/>
        <v>0.95000000000000007</v>
      </c>
      <c r="I823" s="23">
        <f t="shared" si="16"/>
        <v>19.190000000000001</v>
      </c>
      <c r="J823" s="307" t="s">
        <v>470</v>
      </c>
      <c r="K823" s="308"/>
      <c r="L823" s="131"/>
    </row>
    <row r="824" spans="1:12">
      <c r="A824" s="69"/>
      <c r="B824" s="242" t="s">
        <v>128</v>
      </c>
      <c r="C824" s="242"/>
      <c r="D824" s="160">
        <v>20.2</v>
      </c>
      <c r="E824" s="160">
        <v>0.15</v>
      </c>
      <c r="F824" s="160">
        <v>0.4</v>
      </c>
      <c r="G824" s="160">
        <v>1</v>
      </c>
      <c r="H824" s="23">
        <f t="shared" si="15"/>
        <v>0.95000000000000007</v>
      </c>
      <c r="I824" s="23">
        <f t="shared" si="16"/>
        <v>19.190000000000001</v>
      </c>
      <c r="J824" s="307"/>
      <c r="K824" s="308"/>
      <c r="L824" s="131"/>
    </row>
    <row r="825" spans="1:12">
      <c r="A825" s="69"/>
      <c r="B825" s="242" t="s">
        <v>129</v>
      </c>
      <c r="C825" s="242"/>
      <c r="D825" s="160">
        <v>20.2</v>
      </c>
      <c r="E825" s="160">
        <v>0.15</v>
      </c>
      <c r="F825" s="160">
        <v>0.4</v>
      </c>
      <c r="G825" s="160">
        <v>1</v>
      </c>
      <c r="H825" s="23">
        <f t="shared" si="15"/>
        <v>0.95000000000000007</v>
      </c>
      <c r="I825" s="23">
        <f t="shared" si="16"/>
        <v>19.190000000000001</v>
      </c>
      <c r="J825" s="307"/>
      <c r="K825" s="308"/>
      <c r="L825" s="131"/>
    </row>
    <row r="826" spans="1:12">
      <c r="A826" s="69"/>
      <c r="B826" s="242" t="s">
        <v>130</v>
      </c>
      <c r="C826" s="242"/>
      <c r="D826" s="160">
        <v>20.2</v>
      </c>
      <c r="E826" s="160">
        <v>0.15</v>
      </c>
      <c r="F826" s="160">
        <v>0.4</v>
      </c>
      <c r="G826" s="160">
        <v>1</v>
      </c>
      <c r="H826" s="23">
        <f t="shared" si="15"/>
        <v>0.95000000000000007</v>
      </c>
      <c r="I826" s="23">
        <f t="shared" si="16"/>
        <v>19.190000000000001</v>
      </c>
      <c r="J826" s="307"/>
      <c r="K826" s="308"/>
      <c r="L826" s="131"/>
    </row>
    <row r="827" spans="1:12">
      <c r="A827" s="69"/>
      <c r="B827" s="242" t="s">
        <v>131</v>
      </c>
      <c r="C827" s="242"/>
      <c r="D827" s="160">
        <v>1.54</v>
      </c>
      <c r="E827" s="160">
        <v>0.15</v>
      </c>
      <c r="F827" s="160">
        <v>0.3</v>
      </c>
      <c r="G827" s="160">
        <v>1</v>
      </c>
      <c r="H827" s="23">
        <f t="shared" si="15"/>
        <v>0.75</v>
      </c>
      <c r="I827" s="23">
        <f t="shared" si="16"/>
        <v>1.155</v>
      </c>
      <c r="J827" s="307"/>
      <c r="K827" s="308"/>
      <c r="L827" s="131"/>
    </row>
    <row r="828" spans="1:12" ht="13.8" customHeight="1">
      <c r="A828" s="69"/>
      <c r="B828" s="242" t="s">
        <v>132</v>
      </c>
      <c r="C828" s="242"/>
      <c r="D828" s="160">
        <v>1.19</v>
      </c>
      <c r="E828" s="160">
        <v>0.15</v>
      </c>
      <c r="F828" s="160">
        <v>0.3</v>
      </c>
      <c r="G828" s="23">
        <v>1</v>
      </c>
      <c r="H828" s="23">
        <f>(F828*2+E828)</f>
        <v>0.75</v>
      </c>
      <c r="I828" s="23">
        <f t="shared" si="16"/>
        <v>0.89249999999999996</v>
      </c>
      <c r="J828" s="307"/>
      <c r="K828" s="308"/>
      <c r="L828" s="131"/>
    </row>
    <row r="829" spans="1:12" ht="13.8" customHeight="1">
      <c r="A829" s="69"/>
      <c r="B829" s="242" t="s">
        <v>133</v>
      </c>
      <c r="C829" s="242"/>
      <c r="D829" s="160">
        <v>1.54</v>
      </c>
      <c r="E829" s="160">
        <v>0.15</v>
      </c>
      <c r="F829" s="160">
        <v>0.3</v>
      </c>
      <c r="G829" s="23">
        <v>1</v>
      </c>
      <c r="H829" s="23">
        <f t="shared" ref="H829:H845" si="17">(F829*2+E829)</f>
        <v>0.75</v>
      </c>
      <c r="I829" s="23">
        <f t="shared" si="16"/>
        <v>1.155</v>
      </c>
      <c r="J829" s="307"/>
      <c r="K829" s="308"/>
      <c r="L829" s="131"/>
    </row>
    <row r="830" spans="1:12">
      <c r="A830" s="69"/>
      <c r="B830" s="242" t="s">
        <v>134</v>
      </c>
      <c r="C830" s="242"/>
      <c r="D830" s="160">
        <v>3.96</v>
      </c>
      <c r="E830" s="160">
        <v>0.15</v>
      </c>
      <c r="F830" s="160">
        <v>0.3</v>
      </c>
      <c r="G830" s="23">
        <v>1</v>
      </c>
      <c r="H830" s="23">
        <f t="shared" si="17"/>
        <v>0.75</v>
      </c>
      <c r="I830" s="23">
        <f t="shared" ref="I830:I845" si="18">H830*D830*G830</f>
        <v>2.9699999999999998</v>
      </c>
      <c r="J830" s="307"/>
      <c r="K830" s="308"/>
      <c r="L830" s="131"/>
    </row>
    <row r="831" spans="1:12" ht="13.8" customHeight="1">
      <c r="A831" s="69"/>
      <c r="B831" s="242" t="s">
        <v>135</v>
      </c>
      <c r="C831" s="242"/>
      <c r="D831" s="160">
        <v>1.19</v>
      </c>
      <c r="E831" s="160">
        <v>0.15</v>
      </c>
      <c r="F831" s="160">
        <v>0.3</v>
      </c>
      <c r="G831" s="23">
        <v>1</v>
      </c>
      <c r="H831" s="23">
        <f t="shared" si="17"/>
        <v>0.75</v>
      </c>
      <c r="I831" s="23">
        <f t="shared" si="18"/>
        <v>0.89249999999999996</v>
      </c>
      <c r="J831" s="307"/>
      <c r="K831" s="308"/>
      <c r="L831" s="131"/>
    </row>
    <row r="832" spans="1:12">
      <c r="A832" s="69"/>
      <c r="B832" s="242" t="s">
        <v>136</v>
      </c>
      <c r="C832" s="242"/>
      <c r="D832" s="160">
        <v>14.45</v>
      </c>
      <c r="E832" s="160">
        <v>0.15</v>
      </c>
      <c r="F832" s="160">
        <v>0.4</v>
      </c>
      <c r="G832" s="23">
        <v>1</v>
      </c>
      <c r="H832" s="23">
        <f t="shared" si="17"/>
        <v>0.95000000000000007</v>
      </c>
      <c r="I832" s="23">
        <f t="shared" si="18"/>
        <v>13.727500000000001</v>
      </c>
      <c r="J832" s="307"/>
      <c r="K832" s="308"/>
      <c r="L832" s="131"/>
    </row>
    <row r="833" spans="1:12">
      <c r="A833" s="69"/>
      <c r="B833" s="242" t="s">
        <v>137</v>
      </c>
      <c r="C833" s="242"/>
      <c r="D833" s="160">
        <f>4.91+4.67+4.87</f>
        <v>14.45</v>
      </c>
      <c r="E833" s="160">
        <v>0.15</v>
      </c>
      <c r="F833" s="160">
        <v>0.4</v>
      </c>
      <c r="G833" s="23">
        <v>1</v>
      </c>
      <c r="H833" s="23">
        <f t="shared" si="17"/>
        <v>0.95000000000000007</v>
      </c>
      <c r="I833" s="23">
        <f t="shared" si="18"/>
        <v>13.727500000000001</v>
      </c>
      <c r="J833" s="307"/>
      <c r="K833" s="308"/>
      <c r="L833" s="131"/>
    </row>
    <row r="834" spans="1:12">
      <c r="A834" s="69"/>
      <c r="B834" s="242" t="s">
        <v>138</v>
      </c>
      <c r="C834" s="242"/>
      <c r="D834" s="160">
        <f>7.3+3.475+3.675</f>
        <v>14.45</v>
      </c>
      <c r="E834" s="160">
        <v>0.15</v>
      </c>
      <c r="F834" s="160">
        <v>0.4</v>
      </c>
      <c r="G834" s="23">
        <v>1</v>
      </c>
      <c r="H834" s="23">
        <f t="shared" si="17"/>
        <v>0.95000000000000007</v>
      </c>
      <c r="I834" s="23">
        <f t="shared" si="18"/>
        <v>13.727500000000001</v>
      </c>
      <c r="J834" s="307"/>
      <c r="K834" s="308"/>
      <c r="L834" s="131"/>
    </row>
    <row r="835" spans="1:12">
      <c r="A835" s="69"/>
      <c r="B835" s="242" t="s">
        <v>139</v>
      </c>
      <c r="C835" s="242"/>
      <c r="D835" s="160">
        <v>3.27</v>
      </c>
      <c r="E835" s="160">
        <v>0.15</v>
      </c>
      <c r="F835" s="160">
        <v>0.3</v>
      </c>
      <c r="G835" s="23">
        <v>1</v>
      </c>
      <c r="H835" s="23">
        <f t="shared" si="17"/>
        <v>0.75</v>
      </c>
      <c r="I835" s="23">
        <f t="shared" si="18"/>
        <v>2.4525000000000001</v>
      </c>
      <c r="J835" s="307"/>
      <c r="K835" s="308"/>
      <c r="L835" s="131"/>
    </row>
    <row r="836" spans="1:12">
      <c r="A836" s="69"/>
      <c r="B836" s="242" t="s">
        <v>140</v>
      </c>
      <c r="C836" s="242"/>
      <c r="D836" s="160">
        <v>14.45</v>
      </c>
      <c r="E836" s="160">
        <v>0.15</v>
      </c>
      <c r="F836" s="160">
        <v>0.4</v>
      </c>
      <c r="G836" s="23">
        <v>1</v>
      </c>
      <c r="H836" s="23">
        <f t="shared" si="17"/>
        <v>0.95000000000000007</v>
      </c>
      <c r="I836" s="23">
        <f t="shared" si="18"/>
        <v>13.727500000000001</v>
      </c>
      <c r="J836" s="307"/>
      <c r="K836" s="308"/>
      <c r="L836" s="131"/>
    </row>
    <row r="837" spans="1:12">
      <c r="A837" s="69"/>
      <c r="B837" s="242" t="s">
        <v>141</v>
      </c>
      <c r="C837" s="242"/>
      <c r="D837" s="160">
        <v>3.27</v>
      </c>
      <c r="E837" s="160">
        <v>0.15</v>
      </c>
      <c r="F837" s="160">
        <v>0.3</v>
      </c>
      <c r="G837" s="23">
        <v>1</v>
      </c>
      <c r="H837" s="23">
        <f t="shared" si="17"/>
        <v>0.75</v>
      </c>
      <c r="I837" s="23">
        <f t="shared" si="18"/>
        <v>2.4525000000000001</v>
      </c>
      <c r="J837" s="307"/>
      <c r="K837" s="308"/>
      <c r="L837" s="131"/>
    </row>
    <row r="838" spans="1:12" ht="13.8" customHeight="1">
      <c r="A838" s="69"/>
      <c r="B838" s="242" t="s">
        <v>142</v>
      </c>
      <c r="C838" s="242"/>
      <c r="D838" s="160">
        <v>1.38</v>
      </c>
      <c r="E838" s="160">
        <v>0.15</v>
      </c>
      <c r="F838" s="160">
        <v>0.3</v>
      </c>
      <c r="G838" s="23">
        <v>1</v>
      </c>
      <c r="H838" s="23">
        <f t="shared" si="17"/>
        <v>0.75</v>
      </c>
      <c r="I838" s="23">
        <f t="shared" si="18"/>
        <v>1.0349999999999999</v>
      </c>
      <c r="J838" s="307"/>
      <c r="K838" s="308"/>
      <c r="L838" s="131"/>
    </row>
    <row r="839" spans="1:12">
      <c r="A839" s="69"/>
      <c r="B839" s="242" t="s">
        <v>143</v>
      </c>
      <c r="C839" s="242"/>
      <c r="D839" s="160">
        <v>1.39</v>
      </c>
      <c r="E839" s="160">
        <v>0.15</v>
      </c>
      <c r="F839" s="160">
        <v>0.3</v>
      </c>
      <c r="G839" s="23">
        <v>1</v>
      </c>
      <c r="H839" s="23">
        <f t="shared" si="17"/>
        <v>0.75</v>
      </c>
      <c r="I839" s="23">
        <f t="shared" si="18"/>
        <v>1.0425</v>
      </c>
      <c r="J839" s="307"/>
      <c r="K839" s="308"/>
      <c r="L839" s="131"/>
    </row>
    <row r="840" spans="1:12" ht="13.8" customHeight="1">
      <c r="A840" s="69"/>
      <c r="B840" s="242" t="s">
        <v>144</v>
      </c>
      <c r="C840" s="242"/>
      <c r="D840" s="160">
        <v>14.45</v>
      </c>
      <c r="E840" s="160">
        <v>0.15</v>
      </c>
      <c r="F840" s="160">
        <v>0.4</v>
      </c>
      <c r="G840" s="23">
        <v>1</v>
      </c>
      <c r="H840" s="23">
        <f t="shared" si="17"/>
        <v>0.95000000000000007</v>
      </c>
      <c r="I840" s="23">
        <f t="shared" si="18"/>
        <v>13.727500000000001</v>
      </c>
      <c r="J840" s="307"/>
      <c r="K840" s="308"/>
      <c r="L840" s="131"/>
    </row>
    <row r="841" spans="1:12">
      <c r="A841" s="69"/>
      <c r="B841" s="242" t="s">
        <v>145</v>
      </c>
      <c r="C841" s="242"/>
      <c r="D841" s="160">
        <v>1.38</v>
      </c>
      <c r="E841" s="160">
        <v>0.15</v>
      </c>
      <c r="F841" s="160">
        <v>0.3</v>
      </c>
      <c r="G841" s="23">
        <v>1</v>
      </c>
      <c r="H841" s="23">
        <f t="shared" si="17"/>
        <v>0.75</v>
      </c>
      <c r="I841" s="23">
        <f t="shared" si="18"/>
        <v>1.0349999999999999</v>
      </c>
      <c r="J841" s="307"/>
      <c r="K841" s="308"/>
      <c r="L841" s="131"/>
    </row>
    <row r="842" spans="1:12">
      <c r="A842" s="69"/>
      <c r="B842" s="242" t="s">
        <v>146</v>
      </c>
      <c r="C842" s="242"/>
      <c r="D842" s="160">
        <v>1.39</v>
      </c>
      <c r="E842" s="160">
        <v>0.15</v>
      </c>
      <c r="F842" s="160">
        <v>0.3</v>
      </c>
      <c r="G842" s="23">
        <v>1</v>
      </c>
      <c r="H842" s="23">
        <f t="shared" si="17"/>
        <v>0.75</v>
      </c>
      <c r="I842" s="23">
        <f t="shared" si="18"/>
        <v>1.0425</v>
      </c>
      <c r="J842" s="307"/>
      <c r="K842" s="308"/>
      <c r="L842" s="131"/>
    </row>
    <row r="843" spans="1:12">
      <c r="A843" s="69"/>
      <c r="B843" s="242" t="s">
        <v>465</v>
      </c>
      <c r="C843" s="242"/>
      <c r="D843" s="160">
        <v>2.79</v>
      </c>
      <c r="E843" s="160">
        <v>0.15</v>
      </c>
      <c r="F843" s="160">
        <v>0.3</v>
      </c>
      <c r="G843" s="23">
        <v>1</v>
      </c>
      <c r="H843" s="23">
        <f t="shared" si="17"/>
        <v>0.75</v>
      </c>
      <c r="I843" s="23">
        <f t="shared" si="18"/>
        <v>2.0925000000000002</v>
      </c>
      <c r="J843" s="307"/>
      <c r="K843" s="308"/>
      <c r="L843" s="131"/>
    </row>
    <row r="844" spans="1:12">
      <c r="A844" s="69"/>
      <c r="B844" s="242" t="s">
        <v>466</v>
      </c>
      <c r="C844" s="242"/>
      <c r="D844" s="160">
        <v>2.79</v>
      </c>
      <c r="E844" s="160">
        <v>0.15</v>
      </c>
      <c r="F844" s="160">
        <v>0.3</v>
      </c>
      <c r="G844" s="23">
        <v>1</v>
      </c>
      <c r="H844" s="23">
        <f t="shared" si="17"/>
        <v>0.75</v>
      </c>
      <c r="I844" s="23">
        <f t="shared" si="18"/>
        <v>2.0925000000000002</v>
      </c>
      <c r="J844" s="307"/>
      <c r="K844" s="308"/>
      <c r="L844" s="131"/>
    </row>
    <row r="845" spans="1:12">
      <c r="A845" s="69"/>
      <c r="B845" s="313" t="s">
        <v>467</v>
      </c>
      <c r="C845" s="287"/>
      <c r="D845" s="160">
        <v>14.45</v>
      </c>
      <c r="E845" s="160">
        <v>0.15</v>
      </c>
      <c r="F845" s="160">
        <v>0.4</v>
      </c>
      <c r="G845" s="23">
        <v>1</v>
      </c>
      <c r="H845" s="23">
        <f t="shared" si="17"/>
        <v>0.95000000000000007</v>
      </c>
      <c r="I845" s="23">
        <f t="shared" si="18"/>
        <v>13.727500000000001</v>
      </c>
      <c r="J845" s="307"/>
      <c r="K845" s="308"/>
      <c r="L845" s="131"/>
    </row>
    <row r="846" spans="1:12">
      <c r="A846" s="69"/>
      <c r="B846" s="242" t="s">
        <v>472</v>
      </c>
      <c r="C846" s="242"/>
      <c r="D846" s="160">
        <v>5</v>
      </c>
      <c r="E846" s="160">
        <v>4.6500000000000004</v>
      </c>
      <c r="F846" s="160">
        <v>0.12</v>
      </c>
      <c r="G846" s="160">
        <v>1</v>
      </c>
      <c r="H846" s="88"/>
      <c r="I846" s="88">
        <f>D846*E846*G846</f>
        <v>23.25</v>
      </c>
      <c r="J846" s="305" t="s">
        <v>471</v>
      </c>
      <c r="K846" s="306"/>
      <c r="L846" s="131"/>
    </row>
    <row r="847" spans="1:12">
      <c r="A847" s="69"/>
      <c r="B847" s="242" t="s">
        <v>473</v>
      </c>
      <c r="C847" s="242"/>
      <c r="D847" s="160">
        <v>2.5</v>
      </c>
      <c r="E847" s="160">
        <v>4.6500000000000004</v>
      </c>
      <c r="F847" s="160">
        <v>0.12</v>
      </c>
      <c r="G847" s="160">
        <v>1</v>
      </c>
      <c r="H847" s="88"/>
      <c r="I847" s="88">
        <f t="shared" ref="I847:I867" si="19">D847*E847*G847</f>
        <v>11.625</v>
      </c>
      <c r="J847" s="307"/>
      <c r="K847" s="308"/>
      <c r="L847" s="131"/>
    </row>
    <row r="848" spans="1:12">
      <c r="A848" s="69"/>
      <c r="B848" s="242" t="s">
        <v>474</v>
      </c>
      <c r="C848" s="242"/>
      <c r="D848" s="160">
        <v>3.4</v>
      </c>
      <c r="E848" s="160">
        <v>4.6500000000000004</v>
      </c>
      <c r="F848" s="160">
        <v>0.12</v>
      </c>
      <c r="G848" s="160">
        <v>1</v>
      </c>
      <c r="H848" s="88"/>
      <c r="I848" s="88">
        <f t="shared" si="19"/>
        <v>15.81</v>
      </c>
      <c r="J848" s="307"/>
      <c r="K848" s="308"/>
      <c r="L848" s="131"/>
    </row>
    <row r="849" spans="1:12">
      <c r="A849" s="69"/>
      <c r="B849" s="242" t="s">
        <v>475</v>
      </c>
      <c r="C849" s="242"/>
      <c r="D849" s="160">
        <v>3.4</v>
      </c>
      <c r="E849" s="160">
        <v>4.6500000000000004</v>
      </c>
      <c r="F849" s="160">
        <v>0.12</v>
      </c>
      <c r="G849" s="160">
        <v>1</v>
      </c>
      <c r="H849" s="88"/>
      <c r="I849" s="88">
        <f t="shared" si="19"/>
        <v>15.81</v>
      </c>
      <c r="J849" s="307"/>
      <c r="K849" s="308"/>
      <c r="L849" s="131"/>
    </row>
    <row r="850" spans="1:12">
      <c r="A850" s="69"/>
      <c r="B850" s="242" t="s">
        <v>476</v>
      </c>
      <c r="C850" s="242"/>
      <c r="D850" s="160">
        <v>5</v>
      </c>
      <c r="E850" s="160">
        <v>4.6500000000000004</v>
      </c>
      <c r="F850" s="160">
        <v>0.12</v>
      </c>
      <c r="G850" s="160">
        <v>1</v>
      </c>
      <c r="H850" s="88"/>
      <c r="I850" s="88">
        <f t="shared" si="19"/>
        <v>23.25</v>
      </c>
      <c r="J850" s="307"/>
      <c r="K850" s="308"/>
      <c r="L850" s="131"/>
    </row>
    <row r="851" spans="1:12">
      <c r="A851" s="69"/>
      <c r="B851" s="242" t="s">
        <v>477</v>
      </c>
      <c r="C851" s="242"/>
      <c r="D851" s="160">
        <v>5</v>
      </c>
      <c r="E851" s="160">
        <v>4.5199999999999996</v>
      </c>
      <c r="F851" s="160">
        <v>0.12</v>
      </c>
      <c r="G851" s="160">
        <v>1</v>
      </c>
      <c r="H851" s="88"/>
      <c r="I851" s="88">
        <f t="shared" si="19"/>
        <v>22.599999999999998</v>
      </c>
      <c r="J851" s="307"/>
      <c r="K851" s="308"/>
      <c r="L851" s="131"/>
    </row>
    <row r="852" spans="1:12">
      <c r="A852" s="69"/>
      <c r="B852" s="242" t="s">
        <v>478</v>
      </c>
      <c r="C852" s="242"/>
      <c r="D852" s="160">
        <v>2.5</v>
      </c>
      <c r="E852" s="160">
        <v>4.5199999999999996</v>
      </c>
      <c r="F852" s="160">
        <v>0.12</v>
      </c>
      <c r="G852" s="160">
        <v>1</v>
      </c>
      <c r="H852" s="88"/>
      <c r="I852" s="88">
        <f t="shared" si="19"/>
        <v>11.299999999999999</v>
      </c>
      <c r="J852" s="307"/>
      <c r="K852" s="308"/>
      <c r="L852" s="131"/>
    </row>
    <row r="853" spans="1:12">
      <c r="A853" s="69"/>
      <c r="B853" s="242" t="s">
        <v>479</v>
      </c>
      <c r="C853" s="242"/>
      <c r="D853" s="160">
        <v>3.4</v>
      </c>
      <c r="E853" s="160">
        <v>4.5199999999999996</v>
      </c>
      <c r="F853" s="160">
        <v>0.12</v>
      </c>
      <c r="G853" s="160">
        <v>1</v>
      </c>
      <c r="H853" s="88"/>
      <c r="I853" s="88">
        <f t="shared" si="19"/>
        <v>15.367999999999999</v>
      </c>
      <c r="J853" s="307"/>
      <c r="K853" s="308"/>
      <c r="L853" s="131"/>
    </row>
    <row r="854" spans="1:12">
      <c r="A854" s="69"/>
      <c r="B854" s="242" t="s">
        <v>480</v>
      </c>
      <c r="C854" s="242"/>
      <c r="D854" s="160">
        <v>3.4</v>
      </c>
      <c r="E854" s="160">
        <v>4.5199999999999996</v>
      </c>
      <c r="F854" s="160">
        <v>0.12</v>
      </c>
      <c r="G854" s="160">
        <v>1</v>
      </c>
      <c r="H854" s="88"/>
      <c r="I854" s="88">
        <f t="shared" si="19"/>
        <v>15.367999999999999</v>
      </c>
      <c r="J854" s="307"/>
      <c r="K854" s="308"/>
      <c r="L854" s="131"/>
    </row>
    <row r="855" spans="1:12">
      <c r="A855" s="69"/>
      <c r="B855" s="242" t="s">
        <v>481</v>
      </c>
      <c r="C855" s="242"/>
      <c r="D855" s="160">
        <v>5</v>
      </c>
      <c r="E855" s="160">
        <v>4.5199999999999996</v>
      </c>
      <c r="F855" s="160">
        <v>0.12</v>
      </c>
      <c r="G855" s="160">
        <v>1</v>
      </c>
      <c r="H855" s="88"/>
      <c r="I855" s="88">
        <f t="shared" si="19"/>
        <v>22.599999999999998</v>
      </c>
      <c r="J855" s="307"/>
      <c r="K855" s="308"/>
      <c r="L855" s="131"/>
    </row>
    <row r="856" spans="1:12">
      <c r="A856" s="69"/>
      <c r="B856" s="242" t="s">
        <v>482</v>
      </c>
      <c r="C856" s="242"/>
      <c r="D856" s="160">
        <v>5</v>
      </c>
      <c r="E856" s="160">
        <v>4.6900000000000004</v>
      </c>
      <c r="F856" s="160">
        <v>0.12</v>
      </c>
      <c r="G856" s="160">
        <v>1</v>
      </c>
      <c r="H856" s="88"/>
      <c r="I856" s="88">
        <f t="shared" si="19"/>
        <v>23.450000000000003</v>
      </c>
      <c r="J856" s="307"/>
      <c r="K856" s="308"/>
      <c r="L856" s="131"/>
    </row>
    <row r="857" spans="1:12">
      <c r="A857" s="69"/>
      <c r="B857" s="242" t="s">
        <v>483</v>
      </c>
      <c r="C857" s="242"/>
      <c r="D857" s="160">
        <v>2.5</v>
      </c>
      <c r="E857" s="160">
        <v>4.6900000000000004</v>
      </c>
      <c r="F857" s="160">
        <v>0.12</v>
      </c>
      <c r="G857" s="160">
        <v>1</v>
      </c>
      <c r="H857" s="88"/>
      <c r="I857" s="88">
        <f t="shared" si="19"/>
        <v>11.725000000000001</v>
      </c>
      <c r="J857" s="307"/>
      <c r="K857" s="308"/>
      <c r="L857" s="131"/>
    </row>
    <row r="858" spans="1:12">
      <c r="A858" s="69"/>
      <c r="B858" s="242" t="s">
        <v>484</v>
      </c>
      <c r="C858" s="242"/>
      <c r="D858" s="160">
        <v>3.4</v>
      </c>
      <c r="E858" s="160">
        <v>4.6900000000000004</v>
      </c>
      <c r="F858" s="160">
        <v>0.12</v>
      </c>
      <c r="G858" s="160">
        <v>1</v>
      </c>
      <c r="H858" s="88"/>
      <c r="I858" s="88">
        <f t="shared" si="19"/>
        <v>15.946000000000002</v>
      </c>
      <c r="J858" s="307"/>
      <c r="K858" s="308"/>
      <c r="L858" s="131"/>
    </row>
    <row r="859" spans="1:12">
      <c r="A859" s="69"/>
      <c r="B859" s="242" t="s">
        <v>485</v>
      </c>
      <c r="C859" s="242"/>
      <c r="D859" s="160">
        <v>3.4</v>
      </c>
      <c r="E859" s="160">
        <v>4.6900000000000004</v>
      </c>
      <c r="F859" s="160">
        <v>0.12</v>
      </c>
      <c r="G859" s="160">
        <v>1</v>
      </c>
      <c r="H859" s="88"/>
      <c r="I859" s="88">
        <f t="shared" si="19"/>
        <v>15.946000000000002</v>
      </c>
      <c r="J859" s="307"/>
      <c r="K859" s="308"/>
      <c r="L859" s="131"/>
    </row>
    <row r="860" spans="1:12">
      <c r="A860" s="69"/>
      <c r="B860" s="242" t="s">
        <v>486</v>
      </c>
      <c r="C860" s="242"/>
      <c r="D860" s="160">
        <v>5</v>
      </c>
      <c r="E860" s="160">
        <v>4.6900000000000004</v>
      </c>
      <c r="F860" s="160">
        <v>0.12</v>
      </c>
      <c r="G860" s="160">
        <v>1</v>
      </c>
      <c r="H860" s="88"/>
      <c r="I860" s="88">
        <f t="shared" si="19"/>
        <v>23.450000000000003</v>
      </c>
      <c r="J860" s="307"/>
      <c r="K860" s="308"/>
      <c r="L860" s="131"/>
    </row>
    <row r="861" spans="1:12">
      <c r="A861" s="69"/>
      <c r="B861" s="242" t="s">
        <v>487</v>
      </c>
      <c r="C861" s="242"/>
      <c r="D861" s="160">
        <v>3.66</v>
      </c>
      <c r="E861" s="160">
        <v>2.97</v>
      </c>
      <c r="F861" s="160">
        <v>0.12</v>
      </c>
      <c r="G861" s="160">
        <v>1</v>
      </c>
      <c r="H861" s="88"/>
      <c r="I861" s="88">
        <f t="shared" si="19"/>
        <v>10.870200000000001</v>
      </c>
      <c r="J861" s="307"/>
      <c r="K861" s="308"/>
      <c r="L861" s="131"/>
    </row>
    <row r="862" spans="1:12">
      <c r="A862" s="69"/>
      <c r="B862" s="242" t="s">
        <v>488</v>
      </c>
      <c r="C862" s="242"/>
      <c r="D862" s="160">
        <v>1.24</v>
      </c>
      <c r="E862" s="160">
        <v>1.0900000000000001</v>
      </c>
      <c r="F862" s="160">
        <v>0.12</v>
      </c>
      <c r="G862" s="160">
        <v>1</v>
      </c>
      <c r="H862" s="88"/>
      <c r="I862" s="88">
        <f t="shared" si="19"/>
        <v>1.3516000000000001</v>
      </c>
      <c r="J862" s="307"/>
      <c r="K862" s="308"/>
      <c r="L862" s="131"/>
    </row>
    <row r="863" spans="1:12">
      <c r="A863" s="69"/>
      <c r="B863" s="286" t="s">
        <v>489</v>
      </c>
      <c r="C863" s="287"/>
      <c r="D863" s="160">
        <v>2.7</v>
      </c>
      <c r="E863" s="160">
        <v>1.39</v>
      </c>
      <c r="F863" s="160">
        <v>0.12</v>
      </c>
      <c r="G863" s="160">
        <v>1</v>
      </c>
      <c r="H863" s="88"/>
      <c r="I863" s="88">
        <f t="shared" si="19"/>
        <v>3.7530000000000001</v>
      </c>
      <c r="J863" s="307"/>
      <c r="K863" s="308"/>
      <c r="L863" s="131"/>
    </row>
    <row r="864" spans="1:12">
      <c r="A864" s="69"/>
      <c r="B864" s="286" t="s">
        <v>490</v>
      </c>
      <c r="C864" s="287"/>
      <c r="D864" s="160">
        <v>2.7</v>
      </c>
      <c r="E864" s="160">
        <v>1.39</v>
      </c>
      <c r="F864" s="160">
        <v>0.12</v>
      </c>
      <c r="G864" s="160">
        <v>1</v>
      </c>
      <c r="H864" s="88"/>
      <c r="I864" s="88">
        <f t="shared" si="19"/>
        <v>3.7530000000000001</v>
      </c>
      <c r="J864" s="307"/>
      <c r="K864" s="308"/>
      <c r="L864" s="131"/>
    </row>
    <row r="865" spans="1:12">
      <c r="A865" s="69"/>
      <c r="B865" s="286" t="s">
        <v>491</v>
      </c>
      <c r="C865" s="287"/>
      <c r="D865" s="160">
        <v>0.89</v>
      </c>
      <c r="E865" s="160">
        <v>2.4900000000000002</v>
      </c>
      <c r="F865" s="160">
        <v>0.12</v>
      </c>
      <c r="G865" s="160">
        <v>1</v>
      </c>
      <c r="H865" s="88"/>
      <c r="I865" s="88">
        <f t="shared" si="19"/>
        <v>2.2161000000000004</v>
      </c>
      <c r="J865" s="307"/>
      <c r="K865" s="308"/>
      <c r="L865" s="131"/>
    </row>
    <row r="866" spans="1:12">
      <c r="A866" s="69"/>
      <c r="B866" s="286" t="s">
        <v>492</v>
      </c>
      <c r="C866" s="287"/>
      <c r="D866" s="160">
        <v>2.7</v>
      </c>
      <c r="E866" s="160">
        <v>1.38</v>
      </c>
      <c r="F866" s="160">
        <v>0.12</v>
      </c>
      <c r="G866" s="160">
        <v>1</v>
      </c>
      <c r="H866" s="88"/>
      <c r="I866" s="88">
        <f t="shared" si="19"/>
        <v>3.726</v>
      </c>
      <c r="J866" s="307"/>
      <c r="K866" s="308"/>
      <c r="L866" s="131"/>
    </row>
    <row r="867" spans="1:12">
      <c r="A867" s="69"/>
      <c r="B867" s="242" t="s">
        <v>493</v>
      </c>
      <c r="C867" s="242"/>
      <c r="D867" s="160">
        <v>2.7</v>
      </c>
      <c r="E867" s="160">
        <v>1.38</v>
      </c>
      <c r="F867" s="160">
        <v>0.12</v>
      </c>
      <c r="G867" s="160">
        <v>1</v>
      </c>
      <c r="H867" s="88"/>
      <c r="I867" s="88">
        <f t="shared" si="19"/>
        <v>3.726</v>
      </c>
      <c r="J867" s="309"/>
      <c r="K867" s="310"/>
      <c r="L867" s="131"/>
    </row>
    <row r="868" spans="1:12">
      <c r="A868" s="69"/>
      <c r="B868" s="388" t="s">
        <v>239</v>
      </c>
      <c r="C868" s="389"/>
      <c r="D868" s="158">
        <v>0.3</v>
      </c>
      <c r="E868" s="158">
        <v>0.4</v>
      </c>
      <c r="F868" s="158">
        <v>1.75</v>
      </c>
      <c r="G868" s="160">
        <v>1</v>
      </c>
      <c r="H868" s="88">
        <f>2*(D868+E868)</f>
        <v>1.4</v>
      </c>
      <c r="I868" s="88">
        <f>H868*F868*G868</f>
        <v>2.4499999999999997</v>
      </c>
      <c r="J868" s="305" t="s">
        <v>16</v>
      </c>
      <c r="K868" s="306"/>
      <c r="L868" s="131"/>
    </row>
    <row r="869" spans="1:12">
      <c r="A869" s="69"/>
      <c r="B869" s="286" t="s">
        <v>153</v>
      </c>
      <c r="C869" s="287"/>
      <c r="D869" s="158">
        <v>0.15</v>
      </c>
      <c r="E869" s="158">
        <v>0.5</v>
      </c>
      <c r="F869" s="158">
        <v>1.75</v>
      </c>
      <c r="G869" s="160">
        <v>1</v>
      </c>
      <c r="H869" s="88">
        <f t="shared" ref="H869:H901" si="20">2*(D869+E869)</f>
        <v>1.3</v>
      </c>
      <c r="I869" s="88">
        <f t="shared" ref="I869:I901" si="21">H869*F869*G869</f>
        <v>2.2749999999999999</v>
      </c>
      <c r="J869" s="307"/>
      <c r="K869" s="308"/>
      <c r="L869" s="131"/>
    </row>
    <row r="870" spans="1:12">
      <c r="A870" s="69"/>
      <c r="B870" s="286" t="s">
        <v>100</v>
      </c>
      <c r="C870" s="287"/>
      <c r="D870" s="158">
        <v>0.15</v>
      </c>
      <c r="E870" s="158">
        <v>0.4</v>
      </c>
      <c r="F870" s="158">
        <v>1.75</v>
      </c>
      <c r="G870" s="160">
        <v>1</v>
      </c>
      <c r="H870" s="88">
        <f t="shared" si="20"/>
        <v>1.1000000000000001</v>
      </c>
      <c r="I870" s="88">
        <f t="shared" si="21"/>
        <v>1.9250000000000003</v>
      </c>
      <c r="J870" s="307"/>
      <c r="K870" s="308"/>
      <c r="L870" s="131"/>
    </row>
    <row r="871" spans="1:12">
      <c r="A871" s="69"/>
      <c r="B871" s="286" t="s">
        <v>121</v>
      </c>
      <c r="C871" s="287"/>
      <c r="D871" s="158">
        <v>0.15</v>
      </c>
      <c r="E871" s="158">
        <v>0.3</v>
      </c>
      <c r="F871" s="158">
        <v>1.75</v>
      </c>
      <c r="G871" s="160">
        <v>1</v>
      </c>
      <c r="H871" s="88">
        <f t="shared" si="20"/>
        <v>0.89999999999999991</v>
      </c>
      <c r="I871" s="88">
        <f t="shared" si="21"/>
        <v>1.5749999999999997</v>
      </c>
      <c r="J871" s="307"/>
      <c r="K871" s="308"/>
      <c r="L871" s="131"/>
    </row>
    <row r="872" spans="1:12">
      <c r="A872" s="69"/>
      <c r="B872" s="286" t="s">
        <v>237</v>
      </c>
      <c r="C872" s="287"/>
      <c r="D872" s="158">
        <v>0.15</v>
      </c>
      <c r="E872" s="158">
        <v>0.3</v>
      </c>
      <c r="F872" s="158">
        <v>1.75</v>
      </c>
      <c r="G872" s="160">
        <v>1</v>
      </c>
      <c r="H872" s="88">
        <f t="shared" si="20"/>
        <v>0.89999999999999991</v>
      </c>
      <c r="I872" s="88">
        <f t="shared" si="21"/>
        <v>1.5749999999999997</v>
      </c>
      <c r="J872" s="307"/>
      <c r="K872" s="308"/>
      <c r="L872" s="131"/>
    </row>
    <row r="873" spans="1:12">
      <c r="A873" s="69"/>
      <c r="B873" s="286" t="s">
        <v>154</v>
      </c>
      <c r="C873" s="287"/>
      <c r="D873" s="158">
        <v>0.15</v>
      </c>
      <c r="E873" s="158">
        <v>0.4</v>
      </c>
      <c r="F873" s="158">
        <v>1.75</v>
      </c>
      <c r="G873" s="160">
        <v>1</v>
      </c>
      <c r="H873" s="88">
        <f t="shared" si="20"/>
        <v>1.1000000000000001</v>
      </c>
      <c r="I873" s="88">
        <f t="shared" si="21"/>
        <v>1.9250000000000003</v>
      </c>
      <c r="J873" s="307"/>
      <c r="K873" s="308"/>
      <c r="L873" s="131"/>
    </row>
    <row r="874" spans="1:12">
      <c r="A874" s="69"/>
      <c r="B874" s="286" t="s">
        <v>181</v>
      </c>
      <c r="C874" s="287"/>
      <c r="D874" s="158">
        <v>0.4</v>
      </c>
      <c r="E874" s="158">
        <v>0.15</v>
      </c>
      <c r="F874" s="158">
        <v>1.75</v>
      </c>
      <c r="G874" s="160">
        <v>1</v>
      </c>
      <c r="H874" s="88">
        <f t="shared" si="20"/>
        <v>1.1000000000000001</v>
      </c>
      <c r="I874" s="88">
        <f t="shared" si="21"/>
        <v>1.9250000000000003</v>
      </c>
      <c r="J874" s="307"/>
      <c r="K874" s="308"/>
      <c r="L874" s="131"/>
    </row>
    <row r="875" spans="1:12">
      <c r="A875" s="69"/>
      <c r="B875" s="286" t="s">
        <v>101</v>
      </c>
      <c r="C875" s="287"/>
      <c r="D875" s="158">
        <v>0.15</v>
      </c>
      <c r="E875" s="158">
        <v>0.5</v>
      </c>
      <c r="F875" s="158">
        <v>1.75</v>
      </c>
      <c r="G875" s="160">
        <v>1</v>
      </c>
      <c r="H875" s="88">
        <f t="shared" si="20"/>
        <v>1.3</v>
      </c>
      <c r="I875" s="88">
        <f t="shared" si="21"/>
        <v>2.2749999999999999</v>
      </c>
      <c r="J875" s="307"/>
      <c r="K875" s="308"/>
      <c r="L875" s="131"/>
    </row>
    <row r="876" spans="1:12">
      <c r="A876" s="69"/>
      <c r="B876" s="286" t="s">
        <v>501</v>
      </c>
      <c r="C876" s="287"/>
      <c r="D876" s="158">
        <v>0.15</v>
      </c>
      <c r="E876" s="158">
        <v>0.3</v>
      </c>
      <c r="F876" s="158">
        <v>1.75</v>
      </c>
      <c r="G876" s="160">
        <v>1</v>
      </c>
      <c r="H876" s="88">
        <f t="shared" si="20"/>
        <v>0.89999999999999991</v>
      </c>
      <c r="I876" s="88">
        <f t="shared" si="21"/>
        <v>1.5749999999999997</v>
      </c>
      <c r="J876" s="307"/>
      <c r="K876" s="308"/>
      <c r="L876" s="131"/>
    </row>
    <row r="877" spans="1:12">
      <c r="A877" s="69"/>
      <c r="B877" s="286" t="s">
        <v>112</v>
      </c>
      <c r="C877" s="287"/>
      <c r="D877" s="158">
        <v>0.15</v>
      </c>
      <c r="E877" s="158">
        <v>0.4</v>
      </c>
      <c r="F877" s="158">
        <v>1.75</v>
      </c>
      <c r="G877" s="160">
        <v>1</v>
      </c>
      <c r="H877" s="88">
        <f t="shared" si="20"/>
        <v>1.1000000000000001</v>
      </c>
      <c r="I877" s="88">
        <f t="shared" si="21"/>
        <v>1.9250000000000003</v>
      </c>
      <c r="J877" s="307"/>
      <c r="K877" s="308"/>
      <c r="L877" s="131"/>
    </row>
    <row r="878" spans="1:12">
      <c r="A878" s="69"/>
      <c r="B878" s="286" t="s">
        <v>113</v>
      </c>
      <c r="C878" s="287"/>
      <c r="D878" s="158">
        <v>0.15</v>
      </c>
      <c r="E878" s="158">
        <v>0.5</v>
      </c>
      <c r="F878" s="158">
        <v>1.75</v>
      </c>
      <c r="G878" s="160">
        <v>1</v>
      </c>
      <c r="H878" s="88">
        <f t="shared" si="20"/>
        <v>1.3</v>
      </c>
      <c r="I878" s="88">
        <f t="shared" si="21"/>
        <v>2.2749999999999999</v>
      </c>
      <c r="J878" s="307"/>
      <c r="K878" s="308"/>
      <c r="L878" s="131"/>
    </row>
    <row r="879" spans="1:12">
      <c r="A879" s="69"/>
      <c r="B879" s="286" t="s">
        <v>114</v>
      </c>
      <c r="C879" s="287"/>
      <c r="D879" s="158">
        <v>0.15</v>
      </c>
      <c r="E879" s="158">
        <v>0.3</v>
      </c>
      <c r="F879" s="158">
        <v>1.75</v>
      </c>
      <c r="G879" s="160">
        <v>1</v>
      </c>
      <c r="H879" s="88">
        <f t="shared" si="20"/>
        <v>0.89999999999999991</v>
      </c>
      <c r="I879" s="88">
        <f t="shared" si="21"/>
        <v>1.5749999999999997</v>
      </c>
      <c r="J879" s="307"/>
      <c r="K879" s="308"/>
      <c r="L879" s="131"/>
    </row>
    <row r="880" spans="1:12">
      <c r="A880" s="69"/>
      <c r="B880" s="286" t="s">
        <v>122</v>
      </c>
      <c r="C880" s="287"/>
      <c r="D880" s="158">
        <v>0.15</v>
      </c>
      <c r="E880" s="158">
        <v>0.5</v>
      </c>
      <c r="F880" s="158">
        <v>1.75</v>
      </c>
      <c r="G880" s="160">
        <v>1</v>
      </c>
      <c r="H880" s="88">
        <f t="shared" si="20"/>
        <v>1.3</v>
      </c>
      <c r="I880" s="88">
        <f t="shared" si="21"/>
        <v>2.2749999999999999</v>
      </c>
      <c r="J880" s="307"/>
      <c r="K880" s="308"/>
      <c r="L880" s="131"/>
    </row>
    <row r="881" spans="1:12">
      <c r="A881" s="69"/>
      <c r="B881" s="286" t="s">
        <v>96</v>
      </c>
      <c r="C881" s="287"/>
      <c r="D881" s="158">
        <v>0.15</v>
      </c>
      <c r="E881" s="158">
        <v>0.3</v>
      </c>
      <c r="F881" s="158">
        <v>1.75</v>
      </c>
      <c r="G881" s="160">
        <v>1</v>
      </c>
      <c r="H881" s="88">
        <f t="shared" si="20"/>
        <v>0.89999999999999991</v>
      </c>
      <c r="I881" s="88">
        <f t="shared" si="21"/>
        <v>1.5749999999999997</v>
      </c>
      <c r="J881" s="307"/>
      <c r="K881" s="308"/>
      <c r="L881" s="131"/>
    </row>
    <row r="882" spans="1:12">
      <c r="A882" s="69"/>
      <c r="B882" s="286" t="s">
        <v>502</v>
      </c>
      <c r="C882" s="287"/>
      <c r="D882" s="158">
        <v>0.15</v>
      </c>
      <c r="E882" s="158">
        <v>0.4</v>
      </c>
      <c r="F882" s="158">
        <v>1.75</v>
      </c>
      <c r="G882" s="160">
        <v>1</v>
      </c>
      <c r="H882" s="88">
        <f t="shared" si="20"/>
        <v>1.1000000000000001</v>
      </c>
      <c r="I882" s="88">
        <f t="shared" si="21"/>
        <v>1.9250000000000003</v>
      </c>
      <c r="J882" s="307"/>
      <c r="K882" s="308"/>
      <c r="L882" s="131"/>
    </row>
    <row r="883" spans="1:12">
      <c r="A883" s="69"/>
      <c r="B883" s="286" t="s">
        <v>503</v>
      </c>
      <c r="C883" s="287"/>
      <c r="D883" s="158">
        <v>0.15</v>
      </c>
      <c r="E883" s="158">
        <v>0.3</v>
      </c>
      <c r="F883" s="158">
        <v>1.75</v>
      </c>
      <c r="G883" s="160">
        <v>1</v>
      </c>
      <c r="H883" s="88">
        <f t="shared" si="20"/>
        <v>0.89999999999999991</v>
      </c>
      <c r="I883" s="88">
        <f t="shared" si="21"/>
        <v>1.5749999999999997</v>
      </c>
      <c r="J883" s="307"/>
      <c r="K883" s="308"/>
      <c r="L883" s="131"/>
    </row>
    <row r="884" spans="1:12">
      <c r="A884" s="69"/>
      <c r="B884" s="286" t="s">
        <v>240</v>
      </c>
      <c r="C884" s="287"/>
      <c r="D884" s="158">
        <v>0.2</v>
      </c>
      <c r="E884" s="158">
        <v>0.3</v>
      </c>
      <c r="F884" s="158">
        <v>1.75</v>
      </c>
      <c r="G884" s="160">
        <v>1</v>
      </c>
      <c r="H884" s="88">
        <f t="shared" si="20"/>
        <v>1</v>
      </c>
      <c r="I884" s="88">
        <f t="shared" si="21"/>
        <v>1.75</v>
      </c>
      <c r="J884" s="307"/>
      <c r="K884" s="308"/>
      <c r="L884" s="131"/>
    </row>
    <row r="885" spans="1:12">
      <c r="A885" s="69"/>
      <c r="B885" s="286" t="s">
        <v>504</v>
      </c>
      <c r="C885" s="287"/>
      <c r="D885" s="158">
        <v>0.15</v>
      </c>
      <c r="E885" s="158">
        <v>0.4</v>
      </c>
      <c r="F885" s="158">
        <v>1.75</v>
      </c>
      <c r="G885" s="160">
        <v>1</v>
      </c>
      <c r="H885" s="88">
        <f t="shared" si="20"/>
        <v>1.1000000000000001</v>
      </c>
      <c r="I885" s="88">
        <f t="shared" si="21"/>
        <v>1.9250000000000003</v>
      </c>
      <c r="J885" s="307"/>
      <c r="K885" s="308"/>
      <c r="L885" s="131"/>
    </row>
    <row r="886" spans="1:12">
      <c r="A886" s="69"/>
      <c r="B886" s="286" t="s">
        <v>241</v>
      </c>
      <c r="C886" s="287"/>
      <c r="D886" s="158">
        <v>0.15</v>
      </c>
      <c r="E886" s="158">
        <v>0.5</v>
      </c>
      <c r="F886" s="158">
        <v>1.75</v>
      </c>
      <c r="G886" s="160">
        <v>1</v>
      </c>
      <c r="H886" s="88">
        <f t="shared" si="20"/>
        <v>1.3</v>
      </c>
      <c r="I886" s="88">
        <f t="shared" si="21"/>
        <v>2.2749999999999999</v>
      </c>
      <c r="J886" s="307"/>
      <c r="K886" s="308"/>
      <c r="L886" s="131"/>
    </row>
    <row r="887" spans="1:12">
      <c r="A887" s="69"/>
      <c r="B887" s="286" t="s">
        <v>505</v>
      </c>
      <c r="C887" s="287"/>
      <c r="D887" s="158">
        <v>0.15</v>
      </c>
      <c r="E887" s="158">
        <v>0.5</v>
      </c>
      <c r="F887" s="158">
        <v>1.75</v>
      </c>
      <c r="G887" s="160">
        <v>1</v>
      </c>
      <c r="H887" s="88">
        <f t="shared" si="20"/>
        <v>1.3</v>
      </c>
      <c r="I887" s="88">
        <f t="shared" si="21"/>
        <v>2.2749999999999999</v>
      </c>
      <c r="J887" s="307"/>
      <c r="K887" s="308"/>
      <c r="L887" s="131"/>
    </row>
    <row r="888" spans="1:12">
      <c r="A888" s="69"/>
      <c r="B888" s="286" t="s">
        <v>242</v>
      </c>
      <c r="C888" s="287"/>
      <c r="D888" s="158">
        <v>0.15</v>
      </c>
      <c r="E888" s="158">
        <v>0.5</v>
      </c>
      <c r="F888" s="158">
        <v>1.75</v>
      </c>
      <c r="G888" s="160">
        <v>1</v>
      </c>
      <c r="H888" s="88">
        <f t="shared" si="20"/>
        <v>1.3</v>
      </c>
      <c r="I888" s="88">
        <f t="shared" si="21"/>
        <v>2.2749999999999999</v>
      </c>
      <c r="J888" s="307"/>
      <c r="K888" s="308"/>
      <c r="L888" s="131"/>
    </row>
    <row r="889" spans="1:12">
      <c r="A889" s="69"/>
      <c r="B889" s="286" t="s">
        <v>506</v>
      </c>
      <c r="C889" s="287"/>
      <c r="D889" s="158">
        <v>0.3</v>
      </c>
      <c r="E889" s="158">
        <v>0.15</v>
      </c>
      <c r="F889" s="158">
        <v>1.75</v>
      </c>
      <c r="G889" s="160">
        <v>1</v>
      </c>
      <c r="H889" s="88">
        <f>2*(D889+E889)</f>
        <v>0.89999999999999991</v>
      </c>
      <c r="I889" s="88">
        <f t="shared" si="21"/>
        <v>1.5749999999999997</v>
      </c>
      <c r="J889" s="307"/>
      <c r="K889" s="308"/>
      <c r="L889" s="131"/>
    </row>
    <row r="890" spans="1:12">
      <c r="A890" s="69"/>
      <c r="B890" s="286" t="s">
        <v>507</v>
      </c>
      <c r="C890" s="287"/>
      <c r="D890" s="158">
        <v>0.15</v>
      </c>
      <c r="E890" s="158">
        <v>0.3</v>
      </c>
      <c r="F890" s="158">
        <v>1.75</v>
      </c>
      <c r="G890" s="160">
        <v>1</v>
      </c>
      <c r="H890" s="88">
        <f t="shared" si="20"/>
        <v>0.89999999999999991</v>
      </c>
      <c r="I890" s="88">
        <f t="shared" si="21"/>
        <v>1.5749999999999997</v>
      </c>
      <c r="J890" s="307"/>
      <c r="K890" s="308"/>
      <c r="L890" s="131"/>
    </row>
    <row r="891" spans="1:12">
      <c r="A891" s="69"/>
      <c r="B891" s="286" t="s">
        <v>508</v>
      </c>
      <c r="C891" s="287"/>
      <c r="D891" s="158">
        <v>0.3</v>
      </c>
      <c r="E891" s="158">
        <v>0.15</v>
      </c>
      <c r="F891" s="158">
        <v>1.75</v>
      </c>
      <c r="G891" s="160">
        <v>1</v>
      </c>
      <c r="H891" s="88">
        <f t="shared" si="20"/>
        <v>0.89999999999999991</v>
      </c>
      <c r="I891" s="88">
        <f t="shared" si="21"/>
        <v>1.5749999999999997</v>
      </c>
      <c r="J891" s="307"/>
      <c r="K891" s="308"/>
      <c r="L891" s="131"/>
    </row>
    <row r="892" spans="1:12">
      <c r="A892" s="69"/>
      <c r="B892" s="286" t="s">
        <v>509</v>
      </c>
      <c r="C892" s="287"/>
      <c r="D892" s="158">
        <v>0.15</v>
      </c>
      <c r="E892" s="158">
        <v>0.3</v>
      </c>
      <c r="F892" s="158">
        <v>1.75</v>
      </c>
      <c r="G892" s="160">
        <v>1</v>
      </c>
      <c r="H892" s="88">
        <f t="shared" si="20"/>
        <v>0.89999999999999991</v>
      </c>
      <c r="I892" s="88">
        <f t="shared" si="21"/>
        <v>1.5749999999999997</v>
      </c>
      <c r="J892" s="307"/>
      <c r="K892" s="308"/>
      <c r="L892" s="131"/>
    </row>
    <row r="893" spans="1:12">
      <c r="A893" s="69"/>
      <c r="B893" s="286" t="s">
        <v>510</v>
      </c>
      <c r="C893" s="287"/>
      <c r="D893" s="158">
        <v>0.15</v>
      </c>
      <c r="E893" s="158">
        <v>0.3</v>
      </c>
      <c r="F893" s="158">
        <v>1.75</v>
      </c>
      <c r="G893" s="160">
        <v>1</v>
      </c>
      <c r="H893" s="88">
        <f t="shared" si="20"/>
        <v>0.89999999999999991</v>
      </c>
      <c r="I893" s="88">
        <f t="shared" si="21"/>
        <v>1.5749999999999997</v>
      </c>
      <c r="J893" s="307"/>
      <c r="K893" s="308"/>
      <c r="L893" s="131"/>
    </row>
    <row r="894" spans="1:12">
      <c r="A894" s="69"/>
      <c r="B894" s="286" t="s">
        <v>511</v>
      </c>
      <c r="C894" s="287"/>
      <c r="D894" s="158">
        <v>0.15</v>
      </c>
      <c r="E894" s="158">
        <v>0.3</v>
      </c>
      <c r="F894" s="158">
        <v>1.75</v>
      </c>
      <c r="G894" s="160">
        <v>1</v>
      </c>
      <c r="H894" s="88">
        <f t="shared" si="20"/>
        <v>0.89999999999999991</v>
      </c>
      <c r="I894" s="88">
        <f t="shared" si="21"/>
        <v>1.5749999999999997</v>
      </c>
      <c r="J894" s="307"/>
      <c r="K894" s="308"/>
      <c r="L894" s="131"/>
    </row>
    <row r="895" spans="1:12">
      <c r="A895" s="69"/>
      <c r="B895" s="286" t="s">
        <v>512</v>
      </c>
      <c r="C895" s="287"/>
      <c r="D895" s="158">
        <v>0.15</v>
      </c>
      <c r="E895" s="158">
        <v>0.3</v>
      </c>
      <c r="F895" s="158">
        <v>1.75</v>
      </c>
      <c r="G895" s="160">
        <v>1</v>
      </c>
      <c r="H895" s="88">
        <f t="shared" si="20"/>
        <v>0.89999999999999991</v>
      </c>
      <c r="I895" s="88">
        <f t="shared" si="21"/>
        <v>1.5749999999999997</v>
      </c>
      <c r="J895" s="307"/>
      <c r="K895" s="308"/>
      <c r="L895" s="131"/>
    </row>
    <row r="896" spans="1:12">
      <c r="A896" s="69"/>
      <c r="B896" s="286" t="s">
        <v>513</v>
      </c>
      <c r="C896" s="287"/>
      <c r="D896" s="158">
        <v>0.15</v>
      </c>
      <c r="E896" s="158">
        <v>0.3</v>
      </c>
      <c r="F896" s="158">
        <v>1.75</v>
      </c>
      <c r="G896" s="160">
        <v>1</v>
      </c>
      <c r="H896" s="88">
        <f t="shared" si="20"/>
        <v>0.89999999999999991</v>
      </c>
      <c r="I896" s="88">
        <f t="shared" si="21"/>
        <v>1.5749999999999997</v>
      </c>
      <c r="J896" s="307"/>
      <c r="K896" s="308"/>
      <c r="L896" s="131"/>
    </row>
    <row r="897" spans="1:12">
      <c r="A897" s="69"/>
      <c r="B897" s="286" t="s">
        <v>514</v>
      </c>
      <c r="C897" s="287"/>
      <c r="D897" s="158">
        <v>0.15</v>
      </c>
      <c r="E897" s="158">
        <v>0.3</v>
      </c>
      <c r="F897" s="158">
        <v>1.75</v>
      </c>
      <c r="G897" s="160">
        <v>1</v>
      </c>
      <c r="H897" s="88">
        <f t="shared" si="20"/>
        <v>0.89999999999999991</v>
      </c>
      <c r="I897" s="88">
        <f t="shared" si="21"/>
        <v>1.5749999999999997</v>
      </c>
      <c r="J897" s="307"/>
      <c r="K897" s="308"/>
      <c r="L897" s="131"/>
    </row>
    <row r="898" spans="1:12">
      <c r="A898" s="69"/>
      <c r="B898" s="286" t="s">
        <v>515</v>
      </c>
      <c r="C898" s="287"/>
      <c r="D898" s="158">
        <v>0.15</v>
      </c>
      <c r="E898" s="158">
        <v>0.4</v>
      </c>
      <c r="F898" s="158">
        <v>1.75</v>
      </c>
      <c r="G898" s="160">
        <v>1</v>
      </c>
      <c r="H898" s="88">
        <f t="shared" si="20"/>
        <v>1.1000000000000001</v>
      </c>
      <c r="I898" s="88">
        <f t="shared" si="21"/>
        <v>1.9250000000000003</v>
      </c>
      <c r="J898" s="307"/>
      <c r="K898" s="308"/>
      <c r="L898" s="131"/>
    </row>
    <row r="899" spans="1:12">
      <c r="A899" s="69"/>
      <c r="B899" s="286" t="s">
        <v>516</v>
      </c>
      <c r="C899" s="287"/>
      <c r="D899" s="158">
        <v>0.15</v>
      </c>
      <c r="E899" s="158">
        <v>0.4</v>
      </c>
      <c r="F899" s="158">
        <v>1.75</v>
      </c>
      <c r="G899" s="160">
        <v>1</v>
      </c>
      <c r="H899" s="88">
        <f t="shared" si="20"/>
        <v>1.1000000000000001</v>
      </c>
      <c r="I899" s="88">
        <f t="shared" si="21"/>
        <v>1.9250000000000003</v>
      </c>
      <c r="J899" s="307"/>
      <c r="K899" s="308"/>
      <c r="L899" s="131"/>
    </row>
    <row r="900" spans="1:12">
      <c r="A900" s="69"/>
      <c r="B900" s="286" t="s">
        <v>517</v>
      </c>
      <c r="C900" s="287"/>
      <c r="D900" s="158">
        <v>0.15</v>
      </c>
      <c r="E900" s="158">
        <v>0.3</v>
      </c>
      <c r="F900" s="158">
        <v>1.75</v>
      </c>
      <c r="G900" s="160">
        <v>1</v>
      </c>
      <c r="H900" s="88">
        <f t="shared" si="20"/>
        <v>0.89999999999999991</v>
      </c>
      <c r="I900" s="88">
        <f t="shared" si="21"/>
        <v>1.5749999999999997</v>
      </c>
      <c r="J900" s="307"/>
      <c r="K900" s="308"/>
      <c r="L900" s="131"/>
    </row>
    <row r="901" spans="1:12">
      <c r="A901" s="69"/>
      <c r="B901" s="286" t="s">
        <v>519</v>
      </c>
      <c r="C901" s="287"/>
      <c r="D901" s="158">
        <v>0.15</v>
      </c>
      <c r="E901" s="158">
        <v>0.3</v>
      </c>
      <c r="F901" s="158">
        <v>1.75</v>
      </c>
      <c r="G901" s="160">
        <v>1</v>
      </c>
      <c r="H901" s="88">
        <f t="shared" si="20"/>
        <v>0.89999999999999991</v>
      </c>
      <c r="I901" s="88">
        <f t="shared" si="21"/>
        <v>1.5749999999999997</v>
      </c>
      <c r="J901" s="309"/>
      <c r="K901" s="310"/>
      <c r="L901" s="131"/>
    </row>
    <row r="902" spans="1:12">
      <c r="A902" s="69"/>
      <c r="B902" s="222"/>
      <c r="C902" s="222"/>
      <c r="D902" s="52"/>
      <c r="E902" s="52"/>
      <c r="F902" s="52"/>
      <c r="G902" s="51"/>
      <c r="H902" s="88"/>
      <c r="I902" s="88"/>
      <c r="J902" s="119"/>
      <c r="K902" s="120"/>
      <c r="L902" s="131"/>
    </row>
    <row r="903" spans="1:12">
      <c r="A903" s="69"/>
      <c r="B903" s="222"/>
      <c r="C903" s="222"/>
      <c r="D903" s="52"/>
      <c r="E903" s="52"/>
      <c r="F903" s="52"/>
      <c r="G903" s="51"/>
      <c r="H903" s="88"/>
      <c r="I903" s="88"/>
      <c r="J903" s="119"/>
      <c r="K903" s="120"/>
      <c r="L903" s="131"/>
    </row>
    <row r="904" spans="1:12">
      <c r="A904" s="69"/>
      <c r="B904" s="222"/>
      <c r="C904" s="222"/>
      <c r="D904" s="52"/>
      <c r="E904" s="52"/>
      <c r="F904" s="52"/>
      <c r="G904" s="51"/>
      <c r="H904" s="88"/>
      <c r="I904" s="88"/>
      <c r="J904" s="119"/>
      <c r="K904" s="120"/>
      <c r="L904" s="131"/>
    </row>
    <row r="905" spans="1:12">
      <c r="A905" s="69"/>
      <c r="B905" s="222"/>
      <c r="C905" s="222"/>
      <c r="D905" s="52"/>
      <c r="E905" s="52"/>
      <c r="F905" s="52"/>
      <c r="G905" s="51"/>
      <c r="H905" s="88"/>
      <c r="I905" s="88"/>
      <c r="J905" s="119"/>
      <c r="K905" s="120"/>
      <c r="L905" s="131"/>
    </row>
    <row r="906" spans="1:12">
      <c r="A906" s="69"/>
      <c r="B906" s="222"/>
      <c r="C906" s="222"/>
      <c r="D906" s="52"/>
      <c r="E906" s="52"/>
      <c r="F906" s="52"/>
      <c r="G906" s="51"/>
      <c r="H906" s="88"/>
      <c r="I906" s="88"/>
      <c r="J906" s="119"/>
      <c r="K906" s="120"/>
      <c r="L906" s="131"/>
    </row>
    <row r="907" spans="1:12">
      <c r="A907" s="69"/>
      <c r="B907" s="222"/>
      <c r="C907" s="222"/>
      <c r="D907" s="52"/>
      <c r="E907" s="52"/>
      <c r="F907" s="52"/>
      <c r="G907" s="51"/>
      <c r="H907" s="88"/>
      <c r="I907" s="88"/>
      <c r="J907" s="119"/>
      <c r="K907" s="120"/>
      <c r="L907" s="131"/>
    </row>
    <row r="908" spans="1:12">
      <c r="A908" s="69"/>
      <c r="B908" s="2"/>
      <c r="C908" s="2"/>
      <c r="D908" s="121"/>
      <c r="E908" s="121"/>
      <c r="F908" s="121"/>
      <c r="G908" s="121"/>
      <c r="H908" s="121"/>
      <c r="I908" s="121"/>
      <c r="J908" s="121" t="s">
        <v>52</v>
      </c>
      <c r="K908" s="4">
        <f>SUM(I809:I901)</f>
        <v>685.62488000000064</v>
      </c>
      <c r="L908" s="131"/>
    </row>
    <row r="909" spans="1:12">
      <c r="A909" s="69"/>
      <c r="B909" s="246" t="s">
        <v>437</v>
      </c>
      <c r="C909" s="247"/>
      <c r="D909" s="247"/>
      <c r="E909" s="247"/>
      <c r="F909" s="247"/>
      <c r="G909" s="247"/>
      <c r="H909" s="247"/>
      <c r="I909" s="247"/>
      <c r="J909" s="247"/>
      <c r="K909" s="247"/>
      <c r="L909" s="131"/>
    </row>
    <row r="910" spans="1:12">
      <c r="A910" s="72"/>
      <c r="B910" s="115"/>
      <c r="C910" s="115"/>
      <c r="D910" s="115"/>
      <c r="E910" s="115"/>
      <c r="F910" s="115"/>
      <c r="G910" s="115"/>
      <c r="H910" s="115"/>
      <c r="I910" s="115"/>
      <c r="J910" s="115"/>
      <c r="K910" s="115"/>
      <c r="L910" s="131"/>
    </row>
    <row r="911" spans="1:12">
      <c r="A911" s="156">
        <v>5</v>
      </c>
      <c r="B911" s="363" t="s">
        <v>15</v>
      </c>
      <c r="C911" s="363"/>
      <c r="D911" s="363"/>
      <c r="E911" s="363"/>
      <c r="F911" s="363"/>
      <c r="G911" s="363"/>
      <c r="H911" s="363"/>
      <c r="I911" s="363"/>
      <c r="J911" s="363"/>
      <c r="K911" s="363"/>
      <c r="L911" s="364"/>
    </row>
    <row r="912" spans="1:12">
      <c r="A912" s="67" t="s">
        <v>206</v>
      </c>
      <c r="B912" s="248" t="s">
        <v>16</v>
      </c>
      <c r="C912" s="248"/>
      <c r="D912" s="248"/>
      <c r="E912" s="248"/>
      <c r="F912" s="248"/>
      <c r="G912" s="248"/>
      <c r="H912" s="248"/>
      <c r="I912" s="248"/>
      <c r="J912" s="248"/>
      <c r="K912" s="248"/>
      <c r="L912" s="249"/>
    </row>
    <row r="913" spans="1:12">
      <c r="A913" s="67" t="s">
        <v>207</v>
      </c>
      <c r="B913" s="248" t="s">
        <v>118</v>
      </c>
      <c r="C913" s="248"/>
      <c r="D913" s="248"/>
      <c r="E913" s="248"/>
      <c r="F913" s="248"/>
      <c r="G913" s="248"/>
      <c r="H913" s="248"/>
      <c r="I913" s="248"/>
      <c r="J913" s="248"/>
      <c r="K913" s="248"/>
      <c r="L913" s="249"/>
    </row>
    <row r="914" spans="1:12">
      <c r="A914" s="68"/>
      <c r="B914" s="129"/>
      <c r="C914" s="130"/>
      <c r="D914" s="130"/>
      <c r="E914" s="130"/>
      <c r="F914" s="130"/>
      <c r="G914" s="130"/>
      <c r="H914" s="130"/>
      <c r="I914" s="130"/>
      <c r="J914" s="130"/>
      <c r="K914" s="130"/>
      <c r="L914" s="131"/>
    </row>
    <row r="915" spans="1:12">
      <c r="A915" s="76"/>
      <c r="B915" s="260"/>
      <c r="C915" s="260"/>
      <c r="D915" s="157" t="s">
        <v>54</v>
      </c>
      <c r="E915" s="157" t="s">
        <v>55</v>
      </c>
      <c r="F915" s="157" t="s">
        <v>56</v>
      </c>
      <c r="G915" s="157" t="s">
        <v>57</v>
      </c>
      <c r="H915" s="157" t="s">
        <v>58</v>
      </c>
      <c r="I915" s="157" t="s">
        <v>59</v>
      </c>
      <c r="J915" s="135"/>
      <c r="K915" s="2"/>
      <c r="L915" s="131"/>
    </row>
    <row r="916" spans="1:12">
      <c r="A916" s="76"/>
      <c r="B916" s="388" t="s">
        <v>239</v>
      </c>
      <c r="C916" s="389"/>
      <c r="D916" s="158">
        <v>0.3</v>
      </c>
      <c r="E916" s="158">
        <v>0.4</v>
      </c>
      <c r="F916" s="158">
        <v>6.3</v>
      </c>
      <c r="G916" s="160">
        <v>1</v>
      </c>
      <c r="H916" s="160">
        <f>D916*2+E916*2</f>
        <v>1.4</v>
      </c>
      <c r="I916" s="160">
        <f>H916*G916*F916</f>
        <v>8.8199999999999985</v>
      </c>
      <c r="J916" s="135"/>
      <c r="K916" s="5"/>
      <c r="L916" s="131"/>
    </row>
    <row r="917" spans="1:12" ht="14.4" customHeight="1">
      <c r="A917" s="76"/>
      <c r="B917" s="286" t="s">
        <v>153</v>
      </c>
      <c r="C917" s="287"/>
      <c r="D917" s="158">
        <v>0.15</v>
      </c>
      <c r="E917" s="158">
        <v>0.5</v>
      </c>
      <c r="F917" s="158">
        <v>5.0999999999999996</v>
      </c>
      <c r="G917" s="160">
        <v>1</v>
      </c>
      <c r="H917" s="160">
        <f t="shared" ref="H917:H950" si="22">D917*2+E917*2</f>
        <v>1.3</v>
      </c>
      <c r="I917" s="160">
        <f t="shared" ref="I917:I950" si="23">H917*G917*F917</f>
        <v>6.63</v>
      </c>
      <c r="J917" s="110"/>
      <c r="K917" s="5"/>
      <c r="L917" s="131"/>
    </row>
    <row r="918" spans="1:12" ht="13.2" customHeight="1">
      <c r="A918" s="76"/>
      <c r="B918" s="286" t="s">
        <v>100</v>
      </c>
      <c r="C918" s="287"/>
      <c r="D918" s="158">
        <v>0.15</v>
      </c>
      <c r="E918" s="158">
        <v>0.4</v>
      </c>
      <c r="F918" s="158">
        <v>5.0999999999999996</v>
      </c>
      <c r="G918" s="160">
        <v>1</v>
      </c>
      <c r="H918" s="160">
        <f t="shared" si="22"/>
        <v>1.1000000000000001</v>
      </c>
      <c r="I918" s="160">
        <f t="shared" si="23"/>
        <v>5.61</v>
      </c>
      <c r="J918" s="110"/>
      <c r="K918" s="5"/>
      <c r="L918" s="131"/>
    </row>
    <row r="919" spans="1:12" ht="13.8" customHeight="1">
      <c r="A919" s="76"/>
      <c r="B919" s="286" t="s">
        <v>121</v>
      </c>
      <c r="C919" s="287"/>
      <c r="D919" s="158">
        <v>0.15</v>
      </c>
      <c r="E919" s="158">
        <v>0.3</v>
      </c>
      <c r="F919" s="158">
        <v>5.0999999999999996</v>
      </c>
      <c r="G919" s="160">
        <v>1</v>
      </c>
      <c r="H919" s="160">
        <f t="shared" si="22"/>
        <v>0.89999999999999991</v>
      </c>
      <c r="I919" s="160">
        <f t="shared" si="23"/>
        <v>4.589999999999999</v>
      </c>
      <c r="J919" s="110"/>
      <c r="K919" s="5"/>
      <c r="L919" s="131"/>
    </row>
    <row r="920" spans="1:12" ht="13.8" customHeight="1">
      <c r="A920" s="76"/>
      <c r="B920" s="286" t="s">
        <v>237</v>
      </c>
      <c r="C920" s="287"/>
      <c r="D920" s="158">
        <v>0.15</v>
      </c>
      <c r="E920" s="158">
        <v>0.3</v>
      </c>
      <c r="F920" s="158">
        <v>5.0999999999999996</v>
      </c>
      <c r="G920" s="160">
        <v>1</v>
      </c>
      <c r="H920" s="160">
        <f t="shared" si="22"/>
        <v>0.89999999999999991</v>
      </c>
      <c r="I920" s="160">
        <f t="shared" si="23"/>
        <v>4.589999999999999</v>
      </c>
      <c r="J920" s="110"/>
      <c r="K920" s="5"/>
      <c r="L920" s="131"/>
    </row>
    <row r="921" spans="1:12" ht="13.8" customHeight="1">
      <c r="A921" s="76"/>
      <c r="B921" s="286" t="s">
        <v>154</v>
      </c>
      <c r="C921" s="287"/>
      <c r="D921" s="158">
        <v>0.15</v>
      </c>
      <c r="E921" s="158">
        <v>0.4</v>
      </c>
      <c r="F921" s="158">
        <v>5.0999999999999996</v>
      </c>
      <c r="G921" s="160">
        <v>1</v>
      </c>
      <c r="H921" s="160">
        <f t="shared" si="22"/>
        <v>1.1000000000000001</v>
      </c>
      <c r="I921" s="160">
        <f t="shared" si="23"/>
        <v>5.61</v>
      </c>
      <c r="J921" s="110"/>
      <c r="K921" s="5"/>
      <c r="L921" s="131"/>
    </row>
    <row r="922" spans="1:12" ht="13.8" customHeight="1">
      <c r="A922" s="76"/>
      <c r="B922" s="286" t="s">
        <v>181</v>
      </c>
      <c r="C922" s="287"/>
      <c r="D922" s="158">
        <v>0.4</v>
      </c>
      <c r="E922" s="158">
        <v>0.15</v>
      </c>
      <c r="F922" s="158">
        <v>5.0999999999999996</v>
      </c>
      <c r="G922" s="160">
        <v>1</v>
      </c>
      <c r="H922" s="160">
        <f t="shared" si="22"/>
        <v>1.1000000000000001</v>
      </c>
      <c r="I922" s="160">
        <f t="shared" si="23"/>
        <v>5.61</v>
      </c>
      <c r="J922" s="110"/>
      <c r="K922" s="5"/>
      <c r="L922" s="131"/>
    </row>
    <row r="923" spans="1:12" ht="13.8" customHeight="1">
      <c r="A923" s="76"/>
      <c r="B923" s="286" t="s">
        <v>101</v>
      </c>
      <c r="C923" s="287"/>
      <c r="D923" s="158">
        <v>0.15</v>
      </c>
      <c r="E923" s="158">
        <v>0.5</v>
      </c>
      <c r="F923" s="158">
        <v>5.0999999999999996</v>
      </c>
      <c r="G923" s="160">
        <v>1</v>
      </c>
      <c r="H923" s="160">
        <f t="shared" si="22"/>
        <v>1.3</v>
      </c>
      <c r="I923" s="160">
        <f t="shared" si="23"/>
        <v>6.63</v>
      </c>
      <c r="J923" s="110"/>
      <c r="K923" s="5"/>
      <c r="L923" s="131"/>
    </row>
    <row r="924" spans="1:12" ht="13.8" customHeight="1">
      <c r="A924" s="76"/>
      <c r="B924" s="286" t="s">
        <v>501</v>
      </c>
      <c r="C924" s="287"/>
      <c r="D924" s="158">
        <v>0.15</v>
      </c>
      <c r="E924" s="158">
        <v>0.3</v>
      </c>
      <c r="F924" s="158">
        <v>5.0999999999999996</v>
      </c>
      <c r="G924" s="160">
        <v>1</v>
      </c>
      <c r="H924" s="160">
        <f t="shared" si="22"/>
        <v>0.89999999999999991</v>
      </c>
      <c r="I924" s="160">
        <f t="shared" si="23"/>
        <v>4.589999999999999</v>
      </c>
      <c r="J924" s="110"/>
      <c r="K924" s="5"/>
      <c r="L924" s="131"/>
    </row>
    <row r="925" spans="1:12" ht="13.8" customHeight="1">
      <c r="A925" s="76"/>
      <c r="B925" s="286" t="s">
        <v>112</v>
      </c>
      <c r="C925" s="287"/>
      <c r="D925" s="158">
        <v>0.15</v>
      </c>
      <c r="E925" s="158">
        <v>0.4</v>
      </c>
      <c r="F925" s="158">
        <v>5.0999999999999996</v>
      </c>
      <c r="G925" s="160">
        <v>1</v>
      </c>
      <c r="H925" s="160">
        <f t="shared" si="22"/>
        <v>1.1000000000000001</v>
      </c>
      <c r="I925" s="160">
        <f t="shared" si="23"/>
        <v>5.61</v>
      </c>
      <c r="J925" s="110"/>
      <c r="K925" s="5"/>
      <c r="L925" s="131"/>
    </row>
    <row r="926" spans="1:12" ht="13.8" customHeight="1">
      <c r="A926" s="76"/>
      <c r="B926" s="286" t="s">
        <v>113</v>
      </c>
      <c r="C926" s="287"/>
      <c r="D926" s="158">
        <v>0.15</v>
      </c>
      <c r="E926" s="158">
        <v>0.5</v>
      </c>
      <c r="F926" s="158">
        <v>5.0999999999999996</v>
      </c>
      <c r="G926" s="160">
        <v>1</v>
      </c>
      <c r="H926" s="160">
        <f t="shared" si="22"/>
        <v>1.3</v>
      </c>
      <c r="I926" s="160">
        <f t="shared" si="23"/>
        <v>6.63</v>
      </c>
      <c r="J926" s="110"/>
      <c r="K926" s="5"/>
      <c r="L926" s="131"/>
    </row>
    <row r="927" spans="1:12" ht="13.8" customHeight="1">
      <c r="A927" s="76"/>
      <c r="B927" s="286" t="s">
        <v>114</v>
      </c>
      <c r="C927" s="287"/>
      <c r="D927" s="158">
        <v>0.15</v>
      </c>
      <c r="E927" s="158">
        <v>0.3</v>
      </c>
      <c r="F927" s="158">
        <v>5.0999999999999996</v>
      </c>
      <c r="G927" s="160">
        <v>1</v>
      </c>
      <c r="H927" s="160">
        <f t="shared" si="22"/>
        <v>0.89999999999999991</v>
      </c>
      <c r="I927" s="160">
        <f t="shared" si="23"/>
        <v>4.589999999999999</v>
      </c>
      <c r="J927" s="110"/>
      <c r="K927" s="5"/>
      <c r="L927" s="131"/>
    </row>
    <row r="928" spans="1:12" ht="13.8" customHeight="1">
      <c r="A928" s="76"/>
      <c r="B928" s="286" t="s">
        <v>122</v>
      </c>
      <c r="C928" s="287"/>
      <c r="D928" s="158">
        <v>0.15</v>
      </c>
      <c r="E928" s="158">
        <v>0.5</v>
      </c>
      <c r="F928" s="158">
        <v>5.0999999999999996</v>
      </c>
      <c r="G928" s="160">
        <v>1</v>
      </c>
      <c r="H928" s="160">
        <f t="shared" si="22"/>
        <v>1.3</v>
      </c>
      <c r="I928" s="160">
        <f t="shared" si="23"/>
        <v>6.63</v>
      </c>
      <c r="J928" s="110"/>
      <c r="K928" s="5"/>
      <c r="L928" s="131"/>
    </row>
    <row r="929" spans="1:12" ht="13.8" customHeight="1">
      <c r="A929" s="76"/>
      <c r="B929" s="286" t="s">
        <v>96</v>
      </c>
      <c r="C929" s="287"/>
      <c r="D929" s="158">
        <v>0.15</v>
      </c>
      <c r="E929" s="158">
        <v>0.3</v>
      </c>
      <c r="F929" s="158">
        <v>5.0999999999999996</v>
      </c>
      <c r="G929" s="160">
        <v>1</v>
      </c>
      <c r="H929" s="160">
        <f t="shared" si="22"/>
        <v>0.89999999999999991</v>
      </c>
      <c r="I929" s="160">
        <f t="shared" si="23"/>
        <v>4.589999999999999</v>
      </c>
      <c r="J929" s="110"/>
      <c r="K929" s="5"/>
      <c r="L929" s="131"/>
    </row>
    <row r="930" spans="1:12" ht="13.8" customHeight="1">
      <c r="A930" s="76"/>
      <c r="B930" s="286" t="s">
        <v>502</v>
      </c>
      <c r="C930" s="287"/>
      <c r="D930" s="158">
        <v>0.15</v>
      </c>
      <c r="E930" s="158">
        <v>0.4</v>
      </c>
      <c r="F930" s="158">
        <v>5.0999999999999996</v>
      </c>
      <c r="G930" s="160">
        <v>1</v>
      </c>
      <c r="H930" s="160">
        <f t="shared" si="22"/>
        <v>1.1000000000000001</v>
      </c>
      <c r="I930" s="160">
        <f t="shared" si="23"/>
        <v>5.61</v>
      </c>
      <c r="J930" s="110"/>
      <c r="K930" s="5"/>
      <c r="L930" s="131"/>
    </row>
    <row r="931" spans="1:12" ht="13.8" customHeight="1">
      <c r="A931" s="76"/>
      <c r="B931" s="286" t="s">
        <v>503</v>
      </c>
      <c r="C931" s="287"/>
      <c r="D931" s="158">
        <v>0.15</v>
      </c>
      <c r="E931" s="158">
        <v>0.3</v>
      </c>
      <c r="F931" s="158">
        <v>5.0999999999999996</v>
      </c>
      <c r="G931" s="160">
        <v>1</v>
      </c>
      <c r="H931" s="160">
        <f t="shared" si="22"/>
        <v>0.89999999999999991</v>
      </c>
      <c r="I931" s="160">
        <f t="shared" si="23"/>
        <v>4.589999999999999</v>
      </c>
      <c r="J931" s="110"/>
      <c r="K931" s="5"/>
      <c r="L931" s="131"/>
    </row>
    <row r="932" spans="1:12" ht="13.8" customHeight="1">
      <c r="A932" s="76"/>
      <c r="B932" s="286" t="s">
        <v>240</v>
      </c>
      <c r="C932" s="287"/>
      <c r="D932" s="158">
        <v>0.2</v>
      </c>
      <c r="E932" s="158">
        <v>0.3</v>
      </c>
      <c r="F932" s="158">
        <v>1.75</v>
      </c>
      <c r="G932" s="160">
        <v>1</v>
      </c>
      <c r="H932" s="160">
        <f t="shared" si="22"/>
        <v>1</v>
      </c>
      <c r="I932" s="160">
        <f t="shared" si="23"/>
        <v>1.75</v>
      </c>
      <c r="J932" s="110"/>
      <c r="K932" s="5"/>
      <c r="L932" s="131"/>
    </row>
    <row r="933" spans="1:12" ht="13.8" customHeight="1">
      <c r="A933" s="76"/>
      <c r="B933" s="286" t="s">
        <v>518</v>
      </c>
      <c r="C933" s="287"/>
      <c r="D933" s="158">
        <v>0.15</v>
      </c>
      <c r="E933" s="158">
        <v>0.3</v>
      </c>
      <c r="F933" s="158">
        <v>3.35</v>
      </c>
      <c r="G933" s="160">
        <v>1</v>
      </c>
      <c r="H933" s="160">
        <f t="shared" si="22"/>
        <v>0.89999999999999991</v>
      </c>
      <c r="I933" s="160">
        <f t="shared" si="23"/>
        <v>3.0149999999999997</v>
      </c>
      <c r="J933" s="110"/>
      <c r="K933" s="5"/>
      <c r="L933" s="131"/>
    </row>
    <row r="934" spans="1:12" ht="13.8" customHeight="1">
      <c r="A934" s="76"/>
      <c r="B934" s="286" t="s">
        <v>504</v>
      </c>
      <c r="C934" s="287"/>
      <c r="D934" s="158">
        <v>0.15</v>
      </c>
      <c r="E934" s="158">
        <v>0.4</v>
      </c>
      <c r="F934" s="158">
        <v>5.0999999999999996</v>
      </c>
      <c r="G934" s="160">
        <v>1</v>
      </c>
      <c r="H934" s="160">
        <f t="shared" si="22"/>
        <v>1.1000000000000001</v>
      </c>
      <c r="I934" s="160">
        <f t="shared" si="23"/>
        <v>5.61</v>
      </c>
      <c r="J934" s="110"/>
      <c r="K934" s="5"/>
      <c r="L934" s="131"/>
    </row>
    <row r="935" spans="1:12" ht="13.8" customHeight="1">
      <c r="A935" s="76"/>
      <c r="B935" s="286" t="s">
        <v>241</v>
      </c>
      <c r="C935" s="287"/>
      <c r="D935" s="158">
        <v>0.15</v>
      </c>
      <c r="E935" s="158">
        <v>0.5</v>
      </c>
      <c r="F935" s="158">
        <v>5.0999999999999996</v>
      </c>
      <c r="G935" s="160">
        <v>1</v>
      </c>
      <c r="H935" s="160">
        <f t="shared" si="22"/>
        <v>1.3</v>
      </c>
      <c r="I935" s="160">
        <f t="shared" si="23"/>
        <v>6.63</v>
      </c>
      <c r="J935" s="110"/>
      <c r="K935" s="5"/>
      <c r="L935" s="131"/>
    </row>
    <row r="936" spans="1:12">
      <c r="A936" s="76"/>
      <c r="B936" s="286" t="s">
        <v>505</v>
      </c>
      <c r="C936" s="287"/>
      <c r="D936" s="158">
        <v>0.15</v>
      </c>
      <c r="E936" s="158">
        <v>0.5</v>
      </c>
      <c r="F936" s="158">
        <v>5.0999999999999996</v>
      </c>
      <c r="G936" s="160">
        <v>1</v>
      </c>
      <c r="H936" s="160">
        <f t="shared" si="22"/>
        <v>1.3</v>
      </c>
      <c r="I936" s="160">
        <f t="shared" si="23"/>
        <v>6.63</v>
      </c>
      <c r="J936" s="110"/>
      <c r="K936" s="5"/>
      <c r="L936" s="131"/>
    </row>
    <row r="937" spans="1:12">
      <c r="A937" s="76"/>
      <c r="B937" s="286" t="s">
        <v>242</v>
      </c>
      <c r="C937" s="287"/>
      <c r="D937" s="158">
        <v>0.15</v>
      </c>
      <c r="E937" s="158">
        <v>0.5</v>
      </c>
      <c r="F937" s="158">
        <v>5.0999999999999996</v>
      </c>
      <c r="G937" s="160">
        <v>1</v>
      </c>
      <c r="H937" s="160">
        <f t="shared" si="22"/>
        <v>1.3</v>
      </c>
      <c r="I937" s="160">
        <f t="shared" si="23"/>
        <v>6.63</v>
      </c>
      <c r="J937" s="110"/>
      <c r="K937" s="5"/>
      <c r="L937" s="131"/>
    </row>
    <row r="938" spans="1:12">
      <c r="A938" s="76"/>
      <c r="B938" s="286" t="s">
        <v>506</v>
      </c>
      <c r="C938" s="287"/>
      <c r="D938" s="158">
        <v>0.3</v>
      </c>
      <c r="E938" s="158">
        <v>0.15</v>
      </c>
      <c r="F938" s="158">
        <v>5.0999999999999996</v>
      </c>
      <c r="G938" s="160">
        <v>1</v>
      </c>
      <c r="H938" s="160">
        <f t="shared" si="22"/>
        <v>0.89999999999999991</v>
      </c>
      <c r="I938" s="160">
        <f t="shared" si="23"/>
        <v>4.589999999999999</v>
      </c>
      <c r="J938" s="110"/>
      <c r="K938" s="5"/>
      <c r="L938" s="131"/>
    </row>
    <row r="939" spans="1:12">
      <c r="A939" s="76"/>
      <c r="B939" s="286" t="s">
        <v>507</v>
      </c>
      <c r="C939" s="287"/>
      <c r="D939" s="158">
        <v>0.15</v>
      </c>
      <c r="E939" s="158">
        <v>0.3</v>
      </c>
      <c r="F939" s="158">
        <v>5.0999999999999996</v>
      </c>
      <c r="G939" s="160">
        <v>1</v>
      </c>
      <c r="H939" s="160">
        <f t="shared" si="22"/>
        <v>0.89999999999999991</v>
      </c>
      <c r="I939" s="160">
        <f t="shared" si="23"/>
        <v>4.589999999999999</v>
      </c>
      <c r="J939" s="110"/>
      <c r="K939" s="5"/>
      <c r="L939" s="131"/>
    </row>
    <row r="940" spans="1:12" ht="15" customHeight="1">
      <c r="A940" s="76"/>
      <c r="B940" s="286" t="s">
        <v>508</v>
      </c>
      <c r="C940" s="287"/>
      <c r="D940" s="158">
        <v>0.3</v>
      </c>
      <c r="E940" s="158">
        <v>0.15</v>
      </c>
      <c r="F940" s="158">
        <v>5.0999999999999996</v>
      </c>
      <c r="G940" s="160">
        <v>1</v>
      </c>
      <c r="H940" s="160">
        <f t="shared" si="22"/>
        <v>0.89999999999999991</v>
      </c>
      <c r="I940" s="160">
        <f t="shared" si="23"/>
        <v>4.589999999999999</v>
      </c>
      <c r="J940" s="110"/>
      <c r="K940" s="5"/>
      <c r="L940" s="131"/>
    </row>
    <row r="941" spans="1:12">
      <c r="A941" s="76"/>
      <c r="B941" s="286" t="s">
        <v>509</v>
      </c>
      <c r="C941" s="287"/>
      <c r="D941" s="158">
        <v>0.15</v>
      </c>
      <c r="E941" s="158">
        <v>0.3</v>
      </c>
      <c r="F941" s="158">
        <v>2.42</v>
      </c>
      <c r="G941" s="160">
        <v>1</v>
      </c>
      <c r="H941" s="160">
        <f t="shared" si="22"/>
        <v>0.89999999999999991</v>
      </c>
      <c r="I941" s="160">
        <f t="shared" si="23"/>
        <v>2.1779999999999999</v>
      </c>
      <c r="J941" s="110"/>
      <c r="K941" s="5"/>
      <c r="L941" s="131"/>
    </row>
    <row r="942" spans="1:12" ht="14.4" customHeight="1">
      <c r="A942" s="76"/>
      <c r="B942" s="286" t="s">
        <v>510</v>
      </c>
      <c r="C942" s="287"/>
      <c r="D942" s="158">
        <v>0.15</v>
      </c>
      <c r="E942" s="158">
        <v>0.3</v>
      </c>
      <c r="F942" s="158">
        <v>2.42</v>
      </c>
      <c r="G942" s="160">
        <v>1</v>
      </c>
      <c r="H942" s="160">
        <f t="shared" si="22"/>
        <v>0.89999999999999991</v>
      </c>
      <c r="I942" s="160">
        <f t="shared" si="23"/>
        <v>2.1779999999999999</v>
      </c>
      <c r="J942" s="110"/>
      <c r="K942" s="5"/>
      <c r="L942" s="131"/>
    </row>
    <row r="943" spans="1:12">
      <c r="A943" s="76"/>
      <c r="B943" s="286" t="s">
        <v>511</v>
      </c>
      <c r="C943" s="287"/>
      <c r="D943" s="158">
        <v>0.15</v>
      </c>
      <c r="E943" s="158">
        <v>0.3</v>
      </c>
      <c r="F943" s="158">
        <v>1.85</v>
      </c>
      <c r="G943" s="160">
        <v>1</v>
      </c>
      <c r="H943" s="160">
        <f t="shared" si="22"/>
        <v>0.89999999999999991</v>
      </c>
      <c r="I943" s="160">
        <f t="shared" si="23"/>
        <v>1.6649999999999998</v>
      </c>
      <c r="J943" s="135"/>
      <c r="K943" s="39"/>
      <c r="L943" s="131"/>
    </row>
    <row r="944" spans="1:12" ht="16.2" customHeight="1">
      <c r="A944" s="76"/>
      <c r="B944" s="286" t="s">
        <v>512</v>
      </c>
      <c r="C944" s="287"/>
      <c r="D944" s="158">
        <v>0.15</v>
      </c>
      <c r="E944" s="158">
        <v>0.3</v>
      </c>
      <c r="F944" s="158">
        <v>2.1429999999999998</v>
      </c>
      <c r="G944" s="160">
        <v>1</v>
      </c>
      <c r="H944" s="160">
        <f t="shared" si="22"/>
        <v>0.89999999999999991</v>
      </c>
      <c r="I944" s="160">
        <f t="shared" si="23"/>
        <v>1.9286999999999996</v>
      </c>
      <c r="J944" s="166"/>
      <c r="K944" s="166"/>
      <c r="L944" s="131"/>
    </row>
    <row r="945" spans="1:12" ht="12.6" customHeight="1">
      <c r="A945" s="76"/>
      <c r="B945" s="286" t="s">
        <v>513</v>
      </c>
      <c r="C945" s="287"/>
      <c r="D945" s="158">
        <v>0.15</v>
      </c>
      <c r="E945" s="158">
        <v>0.3</v>
      </c>
      <c r="F945" s="158">
        <f>1.516-1.216</f>
        <v>0.30000000000000004</v>
      </c>
      <c r="G945" s="160">
        <v>1</v>
      </c>
      <c r="H945" s="160">
        <f t="shared" si="22"/>
        <v>0.89999999999999991</v>
      </c>
      <c r="I945" s="160">
        <f t="shared" si="23"/>
        <v>0.27</v>
      </c>
      <c r="J945" s="168"/>
      <c r="K945" s="169"/>
      <c r="L945" s="131"/>
    </row>
    <row r="946" spans="1:12">
      <c r="A946" s="76"/>
      <c r="B946" s="286" t="s">
        <v>514</v>
      </c>
      <c r="C946" s="287"/>
      <c r="D946" s="158">
        <v>0.15</v>
      </c>
      <c r="E946" s="158">
        <v>0.3</v>
      </c>
      <c r="F946" s="158">
        <f>1.8-0.918</f>
        <v>0.88200000000000001</v>
      </c>
      <c r="G946" s="160">
        <v>1</v>
      </c>
      <c r="H946" s="160">
        <f t="shared" si="22"/>
        <v>0.89999999999999991</v>
      </c>
      <c r="I946" s="160">
        <f t="shared" si="23"/>
        <v>0.79379999999999995</v>
      </c>
      <c r="J946" s="110"/>
      <c r="K946" s="5"/>
      <c r="L946" s="131"/>
    </row>
    <row r="947" spans="1:12">
      <c r="A947" s="76"/>
      <c r="B947" s="286" t="s">
        <v>515</v>
      </c>
      <c r="C947" s="287"/>
      <c r="D947" s="158">
        <v>0.15</v>
      </c>
      <c r="E947" s="158">
        <v>0.4</v>
      </c>
      <c r="F947" s="158">
        <v>1.75</v>
      </c>
      <c r="G947" s="160">
        <v>1</v>
      </c>
      <c r="H947" s="160">
        <f t="shared" si="22"/>
        <v>1.1000000000000001</v>
      </c>
      <c r="I947" s="160">
        <f t="shared" si="23"/>
        <v>1.9250000000000003</v>
      </c>
      <c r="J947" s="110"/>
      <c r="K947" s="5"/>
      <c r="L947" s="131"/>
    </row>
    <row r="948" spans="1:12">
      <c r="A948" s="76"/>
      <c r="B948" s="286" t="s">
        <v>516</v>
      </c>
      <c r="C948" s="287"/>
      <c r="D948" s="158">
        <v>0.15</v>
      </c>
      <c r="E948" s="158">
        <v>0.4</v>
      </c>
      <c r="F948" s="158">
        <v>1.75</v>
      </c>
      <c r="G948" s="160">
        <v>1</v>
      </c>
      <c r="H948" s="160">
        <f t="shared" si="22"/>
        <v>1.1000000000000001</v>
      </c>
      <c r="I948" s="160">
        <f t="shared" si="23"/>
        <v>1.9250000000000003</v>
      </c>
      <c r="J948" s="110"/>
      <c r="K948" s="5"/>
      <c r="L948" s="131"/>
    </row>
    <row r="949" spans="1:12">
      <c r="A949" s="76"/>
      <c r="B949" s="286" t="s">
        <v>517</v>
      </c>
      <c r="C949" s="287"/>
      <c r="D949" s="158">
        <v>0.15</v>
      </c>
      <c r="E949" s="158">
        <v>0.3</v>
      </c>
      <c r="F949" s="158">
        <f>1.8-0.62</f>
        <v>1.1800000000000002</v>
      </c>
      <c r="G949" s="160">
        <v>1</v>
      </c>
      <c r="H949" s="160">
        <f t="shared" si="22"/>
        <v>0.89999999999999991</v>
      </c>
      <c r="I949" s="160">
        <f t="shared" si="23"/>
        <v>1.0620000000000001</v>
      </c>
      <c r="J949" s="110"/>
      <c r="K949" s="5"/>
      <c r="L949" s="131"/>
    </row>
    <row r="950" spans="1:12">
      <c r="A950" s="69"/>
      <c r="B950" s="286" t="s">
        <v>519</v>
      </c>
      <c r="C950" s="287"/>
      <c r="D950" s="158">
        <v>0.15</v>
      </c>
      <c r="E950" s="158">
        <v>0.3</v>
      </c>
      <c r="F950" s="158">
        <f>1.8-0.62</f>
        <v>1.1800000000000002</v>
      </c>
      <c r="G950" s="160">
        <v>1</v>
      </c>
      <c r="H950" s="160">
        <f t="shared" si="22"/>
        <v>0.89999999999999991</v>
      </c>
      <c r="I950" s="160">
        <f t="shared" si="23"/>
        <v>1.0620000000000001</v>
      </c>
      <c r="J950" s="121"/>
      <c r="K950" s="5"/>
      <c r="L950" s="131"/>
    </row>
    <row r="951" spans="1:12">
      <c r="A951" s="69"/>
      <c r="B951" s="340"/>
      <c r="C951" s="341"/>
      <c r="D951" s="23"/>
      <c r="E951" s="6"/>
      <c r="F951" s="6"/>
      <c r="G951" s="6"/>
      <c r="H951" s="6"/>
      <c r="I951" s="23"/>
      <c r="J951" s="121" t="s">
        <v>52</v>
      </c>
      <c r="K951" s="101">
        <f>SUM(I916:I950)</f>
        <v>149.95250000000004</v>
      </c>
      <c r="L951" s="131"/>
    </row>
    <row r="952" spans="1:12">
      <c r="A952" s="69"/>
      <c r="B952" s="246" t="s">
        <v>437</v>
      </c>
      <c r="C952" s="247"/>
      <c r="D952" s="247"/>
      <c r="E952" s="247"/>
      <c r="F952" s="247"/>
      <c r="G952" s="247"/>
      <c r="H952" s="247"/>
      <c r="I952" s="247"/>
      <c r="J952" s="247"/>
      <c r="K952" s="247"/>
      <c r="L952" s="131"/>
    </row>
    <row r="953" spans="1:12">
      <c r="A953" s="72"/>
      <c r="B953" s="115"/>
      <c r="C953" s="115"/>
      <c r="D953" s="115"/>
      <c r="E953" s="115"/>
      <c r="F953" s="115"/>
      <c r="G953" s="115"/>
      <c r="H953" s="115"/>
      <c r="I953" s="115"/>
      <c r="J953" s="115"/>
      <c r="K953" s="115"/>
      <c r="L953" s="131"/>
    </row>
    <row r="954" spans="1:12">
      <c r="A954" s="67" t="s">
        <v>208</v>
      </c>
      <c r="B954" s="248" t="s">
        <v>631</v>
      </c>
      <c r="C954" s="248"/>
      <c r="D954" s="248"/>
      <c r="E954" s="248"/>
      <c r="F954" s="248"/>
      <c r="G954" s="248"/>
      <c r="H954" s="248"/>
      <c r="I954" s="248"/>
      <c r="J954" s="248"/>
      <c r="K954" s="248"/>
      <c r="L954" s="249"/>
    </row>
    <row r="955" spans="1:12">
      <c r="A955" s="74"/>
      <c r="B955" s="16"/>
      <c r="C955" s="130"/>
      <c r="D955" s="130"/>
      <c r="E955" s="130"/>
      <c r="F955" s="130"/>
      <c r="G955" s="130"/>
      <c r="H955" s="130"/>
      <c r="I955" s="130"/>
      <c r="J955" s="130"/>
      <c r="K955" s="130"/>
      <c r="L955" s="131"/>
    </row>
    <row r="956" spans="1:12">
      <c r="A956" s="74"/>
      <c r="B956" s="260"/>
      <c r="C956" s="260"/>
      <c r="D956" s="157" t="s">
        <v>54</v>
      </c>
      <c r="E956" s="157" t="s">
        <v>55</v>
      </c>
      <c r="F956" s="157" t="s">
        <v>56</v>
      </c>
      <c r="G956" s="157" t="s">
        <v>57</v>
      </c>
      <c r="H956" s="157" t="s">
        <v>58</v>
      </c>
      <c r="I956" s="157" t="s">
        <v>64</v>
      </c>
      <c r="J956" s="157"/>
      <c r="K956" s="163"/>
      <c r="L956" s="131"/>
    </row>
    <row r="957" spans="1:12">
      <c r="A957" s="74"/>
      <c r="B957" s="388" t="s">
        <v>239</v>
      </c>
      <c r="C957" s="389"/>
      <c r="D957" s="158">
        <v>0.3</v>
      </c>
      <c r="E957" s="158">
        <v>0.4</v>
      </c>
      <c r="F957" s="158">
        <v>6.3</v>
      </c>
      <c r="G957" s="160">
        <v>1</v>
      </c>
      <c r="H957" s="160"/>
      <c r="I957" s="160">
        <f>G957*F957*E957*D957</f>
        <v>0.75600000000000001</v>
      </c>
      <c r="J957" s="266"/>
      <c r="K957" s="266"/>
      <c r="L957" s="131"/>
    </row>
    <row r="958" spans="1:12" ht="13.8" customHeight="1">
      <c r="A958" s="74"/>
      <c r="B958" s="286" t="s">
        <v>153</v>
      </c>
      <c r="C958" s="287"/>
      <c r="D958" s="158">
        <v>0.15</v>
      </c>
      <c r="E958" s="158">
        <v>0.5</v>
      </c>
      <c r="F958" s="158">
        <v>5.0999999999999996</v>
      </c>
      <c r="G958" s="160">
        <v>1</v>
      </c>
      <c r="H958" s="160"/>
      <c r="I958" s="160">
        <f t="shared" ref="I958:I991" si="24">G958*F958*E958*D958</f>
        <v>0.38249999999999995</v>
      </c>
      <c r="J958" s="266"/>
      <c r="K958" s="266"/>
      <c r="L958" s="131"/>
    </row>
    <row r="959" spans="1:12" ht="16.2" customHeight="1">
      <c r="A959" s="74"/>
      <c r="B959" s="286" t="s">
        <v>100</v>
      </c>
      <c r="C959" s="287"/>
      <c r="D959" s="158">
        <v>0.15</v>
      </c>
      <c r="E959" s="158">
        <v>0.4</v>
      </c>
      <c r="F959" s="158">
        <v>5.0999999999999996</v>
      </c>
      <c r="G959" s="160">
        <v>1</v>
      </c>
      <c r="H959" s="160"/>
      <c r="I959" s="160">
        <f t="shared" si="24"/>
        <v>0.30599999999999999</v>
      </c>
      <c r="J959" s="266"/>
      <c r="K959" s="266"/>
      <c r="L959" s="131"/>
    </row>
    <row r="960" spans="1:12" ht="14.4" customHeight="1">
      <c r="A960" s="74"/>
      <c r="B960" s="286" t="s">
        <v>121</v>
      </c>
      <c r="C960" s="287"/>
      <c r="D960" s="158">
        <v>0.15</v>
      </c>
      <c r="E960" s="158">
        <v>0.3</v>
      </c>
      <c r="F960" s="158">
        <v>5.0999999999999996</v>
      </c>
      <c r="G960" s="160">
        <v>1</v>
      </c>
      <c r="H960" s="160"/>
      <c r="I960" s="160">
        <f t="shared" si="24"/>
        <v>0.22949999999999995</v>
      </c>
      <c r="J960" s="266"/>
      <c r="K960" s="266"/>
      <c r="L960" s="131"/>
    </row>
    <row r="961" spans="1:12">
      <c r="A961" s="74"/>
      <c r="B961" s="286" t="s">
        <v>237</v>
      </c>
      <c r="C961" s="287"/>
      <c r="D961" s="158">
        <v>0.15</v>
      </c>
      <c r="E961" s="158">
        <v>0.3</v>
      </c>
      <c r="F961" s="158">
        <v>5.0999999999999996</v>
      </c>
      <c r="G961" s="160">
        <v>1</v>
      </c>
      <c r="H961" s="160"/>
      <c r="I961" s="160">
        <f t="shared" si="24"/>
        <v>0.22949999999999995</v>
      </c>
      <c r="J961" s="266"/>
      <c r="K961" s="266"/>
      <c r="L961" s="131"/>
    </row>
    <row r="962" spans="1:12">
      <c r="A962" s="74"/>
      <c r="B962" s="286" t="s">
        <v>154</v>
      </c>
      <c r="C962" s="287"/>
      <c r="D962" s="158">
        <v>0.15</v>
      </c>
      <c r="E962" s="158">
        <v>0.3</v>
      </c>
      <c r="F962" s="158">
        <v>5.0999999999999996</v>
      </c>
      <c r="G962" s="160">
        <v>1</v>
      </c>
      <c r="H962" s="160"/>
      <c r="I962" s="160">
        <f t="shared" si="24"/>
        <v>0.22949999999999995</v>
      </c>
      <c r="J962" s="266"/>
      <c r="K962" s="266"/>
      <c r="L962" s="131"/>
    </row>
    <row r="963" spans="1:12">
      <c r="A963" s="74"/>
      <c r="B963" s="286" t="s">
        <v>181</v>
      </c>
      <c r="C963" s="287"/>
      <c r="D963" s="158">
        <v>0.4</v>
      </c>
      <c r="E963" s="158">
        <v>0.15</v>
      </c>
      <c r="F963" s="158">
        <v>5.0999999999999996</v>
      </c>
      <c r="G963" s="160">
        <v>1</v>
      </c>
      <c r="H963" s="160"/>
      <c r="I963" s="160">
        <f t="shared" si="24"/>
        <v>0.30599999999999999</v>
      </c>
      <c r="J963" s="266"/>
      <c r="K963" s="266"/>
      <c r="L963" s="131"/>
    </row>
    <row r="964" spans="1:12">
      <c r="A964" s="74"/>
      <c r="B964" s="286" t="s">
        <v>101</v>
      </c>
      <c r="C964" s="287"/>
      <c r="D964" s="158">
        <v>0.15</v>
      </c>
      <c r="E964" s="158">
        <v>0.5</v>
      </c>
      <c r="F964" s="158">
        <v>5.0999999999999996</v>
      </c>
      <c r="G964" s="160">
        <v>1</v>
      </c>
      <c r="H964" s="160"/>
      <c r="I964" s="160">
        <f t="shared" si="24"/>
        <v>0.38249999999999995</v>
      </c>
      <c r="J964" s="266"/>
      <c r="K964" s="266"/>
      <c r="L964" s="131"/>
    </row>
    <row r="965" spans="1:12" ht="13.2" customHeight="1">
      <c r="A965" s="74"/>
      <c r="B965" s="286" t="s">
        <v>501</v>
      </c>
      <c r="C965" s="287"/>
      <c r="D965" s="158">
        <v>0.15</v>
      </c>
      <c r="E965" s="158">
        <v>0.3</v>
      </c>
      <c r="F965" s="158">
        <v>5.0999999999999996</v>
      </c>
      <c r="G965" s="160">
        <v>1</v>
      </c>
      <c r="H965" s="160"/>
      <c r="I965" s="160">
        <f t="shared" si="24"/>
        <v>0.22949999999999995</v>
      </c>
      <c r="J965" s="266"/>
      <c r="K965" s="266"/>
      <c r="L965" s="131"/>
    </row>
    <row r="966" spans="1:12">
      <c r="A966" s="74"/>
      <c r="B966" s="286" t="s">
        <v>112</v>
      </c>
      <c r="C966" s="287"/>
      <c r="D966" s="158">
        <v>0.15</v>
      </c>
      <c r="E966" s="158">
        <v>0.4</v>
      </c>
      <c r="F966" s="158">
        <v>5.0999999999999996</v>
      </c>
      <c r="G966" s="160">
        <v>1</v>
      </c>
      <c r="H966" s="160"/>
      <c r="I966" s="160">
        <f t="shared" si="24"/>
        <v>0.30599999999999999</v>
      </c>
      <c r="J966" s="266"/>
      <c r="K966" s="266"/>
      <c r="L966" s="131"/>
    </row>
    <row r="967" spans="1:12" ht="15.6" customHeight="1">
      <c r="A967" s="74"/>
      <c r="B967" s="286" t="s">
        <v>113</v>
      </c>
      <c r="C967" s="287"/>
      <c r="D967" s="158">
        <v>0.15</v>
      </c>
      <c r="E967" s="158">
        <v>0.5</v>
      </c>
      <c r="F967" s="158">
        <v>5.0999999999999996</v>
      </c>
      <c r="G967" s="160">
        <v>1</v>
      </c>
      <c r="H967" s="160"/>
      <c r="I967" s="160">
        <f t="shared" si="24"/>
        <v>0.38249999999999995</v>
      </c>
      <c r="J967" s="266"/>
      <c r="K967" s="266"/>
      <c r="L967" s="131"/>
    </row>
    <row r="968" spans="1:12">
      <c r="A968" s="74"/>
      <c r="B968" s="286" t="s">
        <v>114</v>
      </c>
      <c r="C968" s="287"/>
      <c r="D968" s="158">
        <v>0.15</v>
      </c>
      <c r="E968" s="158">
        <v>0.3</v>
      </c>
      <c r="F968" s="158">
        <v>5.0999999999999996</v>
      </c>
      <c r="G968" s="160">
        <v>1</v>
      </c>
      <c r="H968" s="160"/>
      <c r="I968" s="160">
        <f t="shared" si="24"/>
        <v>0.22949999999999995</v>
      </c>
      <c r="J968" s="266"/>
      <c r="K968" s="266"/>
      <c r="L968" s="131"/>
    </row>
    <row r="969" spans="1:12" ht="13.8" customHeight="1">
      <c r="A969" s="74"/>
      <c r="B969" s="286" t="s">
        <v>122</v>
      </c>
      <c r="C969" s="287"/>
      <c r="D969" s="158">
        <v>0.15</v>
      </c>
      <c r="E969" s="158">
        <v>0.5</v>
      </c>
      <c r="F969" s="158">
        <v>5.0999999999999996</v>
      </c>
      <c r="G969" s="160">
        <v>1</v>
      </c>
      <c r="H969" s="160"/>
      <c r="I969" s="160">
        <f>(0.125*0.125*3.14*F969*G969)</f>
        <v>0.25021874999999999</v>
      </c>
      <c r="J969" s="266"/>
      <c r="K969" s="266"/>
      <c r="L969" s="131"/>
    </row>
    <row r="970" spans="1:12" ht="13.2" customHeight="1">
      <c r="A970" s="74"/>
      <c r="B970" s="286" t="s">
        <v>96</v>
      </c>
      <c r="C970" s="287"/>
      <c r="D970" s="158">
        <v>0.15</v>
      </c>
      <c r="E970" s="158">
        <v>0.3</v>
      </c>
      <c r="F970" s="158">
        <v>5.0999999999999996</v>
      </c>
      <c r="G970" s="160">
        <v>1</v>
      </c>
      <c r="H970" s="160"/>
      <c r="I970" s="160">
        <f t="shared" si="24"/>
        <v>0.22949999999999995</v>
      </c>
      <c r="J970" s="266"/>
      <c r="K970" s="266"/>
      <c r="L970" s="131"/>
    </row>
    <row r="971" spans="1:12">
      <c r="A971" s="74"/>
      <c r="B971" s="286" t="s">
        <v>502</v>
      </c>
      <c r="C971" s="287"/>
      <c r="D971" s="158">
        <v>0.15</v>
      </c>
      <c r="E971" s="158">
        <v>0.4</v>
      </c>
      <c r="F971" s="158">
        <v>5.0999999999999996</v>
      </c>
      <c r="G971" s="160">
        <v>1</v>
      </c>
      <c r="H971" s="160"/>
      <c r="I971" s="160">
        <f t="shared" si="24"/>
        <v>0.30599999999999999</v>
      </c>
      <c r="J971" s="266"/>
      <c r="K971" s="266"/>
      <c r="L971" s="131"/>
    </row>
    <row r="972" spans="1:12">
      <c r="A972" s="74"/>
      <c r="B972" s="286" t="s">
        <v>503</v>
      </c>
      <c r="C972" s="287"/>
      <c r="D972" s="158">
        <v>0.15</v>
      </c>
      <c r="E972" s="158">
        <v>0.3</v>
      </c>
      <c r="F972" s="158">
        <v>5.0999999999999996</v>
      </c>
      <c r="G972" s="160">
        <v>1</v>
      </c>
      <c r="H972" s="160"/>
      <c r="I972" s="160">
        <f t="shared" si="24"/>
        <v>0.22949999999999995</v>
      </c>
      <c r="J972" s="266"/>
      <c r="K972" s="266"/>
      <c r="L972" s="131"/>
    </row>
    <row r="973" spans="1:12">
      <c r="A973" s="74"/>
      <c r="B973" s="286" t="s">
        <v>240</v>
      </c>
      <c r="C973" s="287"/>
      <c r="D973" s="158">
        <v>0.2</v>
      </c>
      <c r="E973" s="158">
        <v>0.3</v>
      </c>
      <c r="F973" s="158">
        <v>1.75</v>
      </c>
      <c r="G973" s="160">
        <v>1</v>
      </c>
      <c r="H973" s="160"/>
      <c r="I973" s="160">
        <f t="shared" si="24"/>
        <v>0.10500000000000001</v>
      </c>
      <c r="J973" s="266"/>
      <c r="K973" s="266"/>
      <c r="L973" s="131"/>
    </row>
    <row r="974" spans="1:12">
      <c r="A974" s="74"/>
      <c r="B974" s="286" t="s">
        <v>518</v>
      </c>
      <c r="C974" s="287"/>
      <c r="D974" s="158">
        <v>0.15</v>
      </c>
      <c r="E974" s="158">
        <v>0.3</v>
      </c>
      <c r="F974" s="158">
        <v>3.35</v>
      </c>
      <c r="G974" s="160">
        <v>1</v>
      </c>
      <c r="H974" s="160"/>
      <c r="I974" s="160">
        <f t="shared" si="24"/>
        <v>0.15074999999999997</v>
      </c>
      <c r="J974" s="266"/>
      <c r="K974" s="266"/>
      <c r="L974" s="131"/>
    </row>
    <row r="975" spans="1:12">
      <c r="A975" s="74"/>
      <c r="B975" s="286" t="s">
        <v>504</v>
      </c>
      <c r="C975" s="287"/>
      <c r="D975" s="158">
        <v>0.15</v>
      </c>
      <c r="E975" s="158">
        <v>0.4</v>
      </c>
      <c r="F975" s="158">
        <v>5.0999999999999996</v>
      </c>
      <c r="G975" s="160">
        <v>1</v>
      </c>
      <c r="H975" s="160"/>
      <c r="I975" s="160">
        <f t="shared" si="24"/>
        <v>0.30599999999999999</v>
      </c>
      <c r="J975" s="89"/>
      <c r="K975" s="89"/>
      <c r="L975" s="131"/>
    </row>
    <row r="976" spans="1:12">
      <c r="A976" s="74"/>
      <c r="B976" s="286" t="s">
        <v>241</v>
      </c>
      <c r="C976" s="287"/>
      <c r="D976" s="158">
        <v>0.15</v>
      </c>
      <c r="E976" s="158">
        <v>0.5</v>
      </c>
      <c r="F976" s="158">
        <v>5.0999999999999996</v>
      </c>
      <c r="G976" s="160">
        <v>1</v>
      </c>
      <c r="H976" s="160"/>
      <c r="I976" s="160">
        <f t="shared" si="24"/>
        <v>0.38249999999999995</v>
      </c>
      <c r="J976" s="89"/>
      <c r="K976" s="89"/>
      <c r="L976" s="131"/>
    </row>
    <row r="977" spans="1:12">
      <c r="A977" s="74"/>
      <c r="B977" s="286" t="s">
        <v>505</v>
      </c>
      <c r="C977" s="287"/>
      <c r="D977" s="158">
        <v>0.15</v>
      </c>
      <c r="E977" s="158">
        <v>0.5</v>
      </c>
      <c r="F977" s="158">
        <v>5.0999999999999996</v>
      </c>
      <c r="G977" s="160">
        <v>1</v>
      </c>
      <c r="H977" s="160"/>
      <c r="I977" s="160">
        <f t="shared" si="24"/>
        <v>0.38249999999999995</v>
      </c>
      <c r="J977" s="89"/>
      <c r="K977" s="89"/>
      <c r="L977" s="131"/>
    </row>
    <row r="978" spans="1:12">
      <c r="A978" s="74"/>
      <c r="B978" s="286" t="s">
        <v>242</v>
      </c>
      <c r="C978" s="287"/>
      <c r="D978" s="158">
        <v>0.15</v>
      </c>
      <c r="E978" s="158">
        <v>0.5</v>
      </c>
      <c r="F978" s="158">
        <v>5.0999999999999996</v>
      </c>
      <c r="G978" s="160">
        <v>1</v>
      </c>
      <c r="H978" s="160"/>
      <c r="I978" s="160">
        <f t="shared" si="24"/>
        <v>0.38249999999999995</v>
      </c>
      <c r="J978" s="89"/>
      <c r="K978" s="89"/>
      <c r="L978" s="131"/>
    </row>
    <row r="979" spans="1:12">
      <c r="A979" s="74"/>
      <c r="B979" s="286" t="s">
        <v>506</v>
      </c>
      <c r="C979" s="287"/>
      <c r="D979" s="158">
        <v>0.3</v>
      </c>
      <c r="E979" s="158">
        <v>0.15</v>
      </c>
      <c r="F979" s="158">
        <v>5.0999999999999996</v>
      </c>
      <c r="G979" s="160">
        <v>1</v>
      </c>
      <c r="H979" s="160"/>
      <c r="I979" s="160">
        <f t="shared" si="24"/>
        <v>0.22949999999999995</v>
      </c>
      <c r="J979" s="89"/>
      <c r="K979" s="89"/>
      <c r="L979" s="131"/>
    </row>
    <row r="980" spans="1:12">
      <c r="A980" s="74"/>
      <c r="B980" s="286" t="s">
        <v>507</v>
      </c>
      <c r="C980" s="287"/>
      <c r="D980" s="158">
        <v>0.15</v>
      </c>
      <c r="E980" s="158">
        <v>0.3</v>
      </c>
      <c r="F980" s="158">
        <v>5.0999999999999996</v>
      </c>
      <c r="G980" s="160">
        <v>1</v>
      </c>
      <c r="H980" s="160"/>
      <c r="I980" s="160">
        <f t="shared" si="24"/>
        <v>0.22949999999999995</v>
      </c>
      <c r="J980" s="89"/>
      <c r="K980" s="89"/>
      <c r="L980" s="131"/>
    </row>
    <row r="981" spans="1:12">
      <c r="A981" s="74"/>
      <c r="B981" s="286" t="s">
        <v>508</v>
      </c>
      <c r="C981" s="287"/>
      <c r="D981" s="158">
        <v>0.3</v>
      </c>
      <c r="E981" s="158">
        <v>0.15</v>
      </c>
      <c r="F981" s="158">
        <v>5.0999999999999996</v>
      </c>
      <c r="G981" s="160">
        <v>1</v>
      </c>
      <c r="H981" s="160"/>
      <c r="I981" s="160">
        <f t="shared" si="24"/>
        <v>0.22949999999999995</v>
      </c>
      <c r="J981" s="89"/>
      <c r="K981" s="89"/>
      <c r="L981" s="131"/>
    </row>
    <row r="982" spans="1:12">
      <c r="A982" s="74"/>
      <c r="B982" s="286" t="s">
        <v>509</v>
      </c>
      <c r="C982" s="287"/>
      <c r="D982" s="158">
        <v>0.15</v>
      </c>
      <c r="E982" s="158">
        <v>0.3</v>
      </c>
      <c r="F982" s="158">
        <v>2.42</v>
      </c>
      <c r="G982" s="160">
        <v>1</v>
      </c>
      <c r="H982" s="160"/>
      <c r="I982" s="160">
        <f t="shared" si="24"/>
        <v>0.1089</v>
      </c>
      <c r="J982" s="89"/>
      <c r="K982" s="89"/>
      <c r="L982" s="131"/>
    </row>
    <row r="983" spans="1:12">
      <c r="A983" s="74"/>
      <c r="B983" s="286" t="s">
        <v>510</v>
      </c>
      <c r="C983" s="287"/>
      <c r="D983" s="158">
        <v>0.15</v>
      </c>
      <c r="E983" s="158">
        <v>0.3</v>
      </c>
      <c r="F983" s="158">
        <v>2.42</v>
      </c>
      <c r="G983" s="160">
        <v>1</v>
      </c>
      <c r="H983" s="160"/>
      <c r="I983" s="160">
        <f t="shared" si="24"/>
        <v>0.1089</v>
      </c>
      <c r="J983" s="89"/>
      <c r="K983" s="89"/>
      <c r="L983" s="131"/>
    </row>
    <row r="984" spans="1:12">
      <c r="A984" s="74"/>
      <c r="B984" s="286" t="s">
        <v>511</v>
      </c>
      <c r="C984" s="287"/>
      <c r="D984" s="158">
        <v>0.15</v>
      </c>
      <c r="E984" s="158">
        <v>0.3</v>
      </c>
      <c r="F984" s="158">
        <v>1.85</v>
      </c>
      <c r="G984" s="160">
        <v>1</v>
      </c>
      <c r="H984" s="160"/>
      <c r="I984" s="160">
        <f t="shared" si="24"/>
        <v>8.3250000000000005E-2</v>
      </c>
      <c r="J984" s="89"/>
      <c r="K984" s="89"/>
      <c r="L984" s="131"/>
    </row>
    <row r="985" spans="1:12">
      <c r="A985" s="74"/>
      <c r="B985" s="286" t="s">
        <v>512</v>
      </c>
      <c r="C985" s="287"/>
      <c r="D985" s="158">
        <v>0.15</v>
      </c>
      <c r="E985" s="158">
        <v>0.3</v>
      </c>
      <c r="F985" s="158">
        <v>2.1429999999999998</v>
      </c>
      <c r="G985" s="160">
        <v>1</v>
      </c>
      <c r="H985" s="160"/>
      <c r="I985" s="160">
        <f t="shared" si="24"/>
        <v>9.6434999999999979E-2</v>
      </c>
      <c r="J985" s="89"/>
      <c r="K985" s="89"/>
      <c r="L985" s="131"/>
    </row>
    <row r="986" spans="1:12">
      <c r="A986" s="74"/>
      <c r="B986" s="286" t="s">
        <v>513</v>
      </c>
      <c r="C986" s="287"/>
      <c r="D986" s="158">
        <v>0.15</v>
      </c>
      <c r="E986" s="158">
        <v>0.3</v>
      </c>
      <c r="F986" s="158">
        <f>1.516-1.216</f>
        <v>0.30000000000000004</v>
      </c>
      <c r="G986" s="160">
        <v>1</v>
      </c>
      <c r="H986" s="160"/>
      <c r="I986" s="160">
        <f t="shared" si="24"/>
        <v>1.3500000000000002E-2</v>
      </c>
      <c r="J986" s="89"/>
      <c r="K986" s="89"/>
      <c r="L986" s="131"/>
    </row>
    <row r="987" spans="1:12">
      <c r="A987" s="74"/>
      <c r="B987" s="286" t="s">
        <v>514</v>
      </c>
      <c r="C987" s="287"/>
      <c r="D987" s="158">
        <v>0.15</v>
      </c>
      <c r="E987" s="158">
        <v>0.3</v>
      </c>
      <c r="F987" s="158">
        <f>1.8-0.918</f>
        <v>0.88200000000000001</v>
      </c>
      <c r="G987" s="160">
        <v>1</v>
      </c>
      <c r="H987" s="160"/>
      <c r="I987" s="160">
        <f t="shared" si="24"/>
        <v>3.9689999999999996E-2</v>
      </c>
      <c r="J987" s="89"/>
      <c r="K987" s="89"/>
      <c r="L987" s="131"/>
    </row>
    <row r="988" spans="1:12">
      <c r="A988" s="74"/>
      <c r="B988" s="286" t="s">
        <v>515</v>
      </c>
      <c r="C988" s="287"/>
      <c r="D988" s="158">
        <v>0.15</v>
      </c>
      <c r="E988" s="158">
        <v>0.4</v>
      </c>
      <c r="F988" s="158">
        <v>1.75</v>
      </c>
      <c r="G988" s="160">
        <v>1</v>
      </c>
      <c r="H988" s="160"/>
      <c r="I988" s="160">
        <f t="shared" si="24"/>
        <v>0.10500000000000001</v>
      </c>
      <c r="J988" s="89"/>
      <c r="K988" s="89"/>
      <c r="L988" s="131"/>
    </row>
    <row r="989" spans="1:12">
      <c r="A989" s="74"/>
      <c r="B989" s="286" t="s">
        <v>516</v>
      </c>
      <c r="C989" s="287"/>
      <c r="D989" s="158">
        <v>0.15</v>
      </c>
      <c r="E989" s="158">
        <v>0.4</v>
      </c>
      <c r="F989" s="158">
        <v>1.75</v>
      </c>
      <c r="G989" s="160">
        <v>1</v>
      </c>
      <c r="H989" s="160"/>
      <c r="I989" s="160">
        <f t="shared" si="24"/>
        <v>0.10500000000000001</v>
      </c>
      <c r="J989" s="89"/>
      <c r="K989" s="89"/>
      <c r="L989" s="131"/>
    </row>
    <row r="990" spans="1:12">
      <c r="A990" s="74"/>
      <c r="B990" s="286" t="s">
        <v>517</v>
      </c>
      <c r="C990" s="287"/>
      <c r="D990" s="158">
        <v>0.15</v>
      </c>
      <c r="E990" s="158">
        <v>0.3</v>
      </c>
      <c r="F990" s="158">
        <f>1.8-0.62</f>
        <v>1.1800000000000002</v>
      </c>
      <c r="G990" s="160">
        <v>1</v>
      </c>
      <c r="H990" s="160"/>
      <c r="I990" s="160">
        <f t="shared" si="24"/>
        <v>5.3100000000000001E-2</v>
      </c>
      <c r="J990" s="89"/>
      <c r="K990" s="89"/>
      <c r="L990" s="131"/>
    </row>
    <row r="991" spans="1:12">
      <c r="A991" s="74"/>
      <c r="B991" s="286" t="s">
        <v>519</v>
      </c>
      <c r="C991" s="287"/>
      <c r="D991" s="158">
        <v>0.15</v>
      </c>
      <c r="E991" s="158">
        <v>0.3</v>
      </c>
      <c r="F991" s="158">
        <f>1.8-0.62</f>
        <v>1.1800000000000002</v>
      </c>
      <c r="G991" s="160">
        <v>1</v>
      </c>
      <c r="H991" s="160"/>
      <c r="I991" s="160">
        <f t="shared" si="24"/>
        <v>5.3100000000000001E-2</v>
      </c>
      <c r="J991" s="89"/>
      <c r="K991" s="89"/>
      <c r="L991" s="131"/>
    </row>
    <row r="992" spans="1:12">
      <c r="A992" s="74"/>
      <c r="B992" s="242"/>
      <c r="C992" s="242"/>
      <c r="D992" s="160"/>
      <c r="E992" s="158"/>
      <c r="F992" s="158"/>
      <c r="G992" s="158"/>
      <c r="H992" s="158"/>
      <c r="I992" s="160"/>
      <c r="J992" s="157" t="s">
        <v>52</v>
      </c>
      <c r="K992" s="164">
        <f>SUM(I957:I991)</f>
        <v>8.1488437500000011</v>
      </c>
      <c r="L992" s="131"/>
    </row>
    <row r="993" spans="1:12">
      <c r="A993" s="74"/>
      <c r="B993" s="246" t="s">
        <v>437</v>
      </c>
      <c r="C993" s="247"/>
      <c r="D993" s="247"/>
      <c r="E993" s="247"/>
      <c r="F993" s="247"/>
      <c r="G993" s="247"/>
      <c r="H993" s="247"/>
      <c r="I993" s="247"/>
      <c r="J993" s="247"/>
      <c r="K993" s="247"/>
      <c r="L993" s="131"/>
    </row>
    <row r="994" spans="1:12">
      <c r="A994" s="74"/>
      <c r="B994" s="115"/>
      <c r="C994" s="115"/>
      <c r="D994" s="115"/>
      <c r="E994" s="115"/>
      <c r="F994" s="115"/>
      <c r="G994" s="115"/>
      <c r="H994" s="115"/>
      <c r="I994" s="115"/>
      <c r="J994" s="115"/>
      <c r="K994" s="115"/>
      <c r="L994" s="131"/>
    </row>
    <row r="995" spans="1:12">
      <c r="A995" s="67" t="s">
        <v>634</v>
      </c>
      <c r="B995" s="248" t="s">
        <v>108</v>
      </c>
      <c r="C995" s="248"/>
      <c r="D995" s="248"/>
      <c r="E995" s="248"/>
      <c r="F995" s="248"/>
      <c r="G995" s="248"/>
      <c r="H995" s="248"/>
      <c r="I995" s="248"/>
      <c r="J995" s="248"/>
      <c r="K995" s="248"/>
      <c r="L995" s="249"/>
    </row>
    <row r="996" spans="1:12">
      <c r="A996" s="73"/>
      <c r="B996" s="15"/>
      <c r="C996" s="130"/>
      <c r="D996" s="130"/>
      <c r="E996" s="130"/>
      <c r="F996" s="130"/>
      <c r="G996" s="130"/>
      <c r="H996" s="130"/>
      <c r="I996" s="130"/>
      <c r="J996" s="130"/>
      <c r="K996" s="130"/>
      <c r="L996" s="131"/>
    </row>
    <row r="997" spans="1:12">
      <c r="A997" s="74"/>
      <c r="B997" s="37"/>
      <c r="C997" s="37"/>
      <c r="D997" s="38" t="s">
        <v>54</v>
      </c>
      <c r="E997" s="38" t="s">
        <v>55</v>
      </c>
      <c r="F997" s="38" t="s">
        <v>56</v>
      </c>
      <c r="G997" s="38" t="s">
        <v>57</v>
      </c>
      <c r="H997" s="38" t="s">
        <v>58</v>
      </c>
      <c r="I997" s="38" t="s">
        <v>59</v>
      </c>
      <c r="J997" s="38"/>
      <c r="K997" s="2"/>
      <c r="L997" s="131"/>
    </row>
    <row r="998" spans="1:12">
      <c r="A998" s="74"/>
      <c r="B998" s="340" t="s">
        <v>10</v>
      </c>
      <c r="C998" s="341"/>
      <c r="D998" s="23"/>
      <c r="E998" s="6"/>
      <c r="F998" s="6"/>
      <c r="G998" s="6">
        <f>40.9+36.4+39.8+21.7+54.7</f>
        <v>193.5</v>
      </c>
      <c r="H998" s="6"/>
      <c r="I998" s="23"/>
      <c r="J998" s="121"/>
      <c r="K998" s="5"/>
      <c r="L998" s="131"/>
    </row>
    <row r="999" spans="1:12">
      <c r="A999" s="74"/>
      <c r="B999" s="2"/>
      <c r="C999" s="2"/>
      <c r="D999" s="121"/>
      <c r="E999" s="121"/>
      <c r="F999" s="121"/>
      <c r="G999" s="121"/>
      <c r="H999" s="121"/>
      <c r="I999" s="121"/>
      <c r="J999" s="121" t="s">
        <v>52</v>
      </c>
      <c r="K999" s="4">
        <f>SUM(G998:G998)</f>
        <v>193.5</v>
      </c>
      <c r="L999" s="131"/>
    </row>
    <row r="1000" spans="1:12">
      <c r="A1000" s="74"/>
      <c r="L1000" s="131"/>
    </row>
    <row r="1001" spans="1:12">
      <c r="A1001" s="74"/>
      <c r="B1001" s="246" t="s">
        <v>437</v>
      </c>
      <c r="C1001" s="247"/>
      <c r="D1001" s="247"/>
      <c r="E1001" s="247"/>
      <c r="F1001" s="247"/>
      <c r="G1001" s="247"/>
      <c r="H1001" s="247"/>
      <c r="I1001" s="247"/>
      <c r="J1001" s="247"/>
      <c r="K1001" s="247"/>
      <c r="L1001" s="131"/>
    </row>
    <row r="1002" spans="1:12">
      <c r="A1002" s="74"/>
      <c r="B1002" s="245"/>
      <c r="C1002" s="245"/>
      <c r="D1002" s="245"/>
      <c r="E1002" s="245"/>
      <c r="F1002" s="245"/>
      <c r="G1002" s="245"/>
      <c r="H1002" s="245"/>
      <c r="I1002" s="245"/>
      <c r="J1002" s="245"/>
      <c r="K1002" s="245"/>
      <c r="L1002" s="131"/>
    </row>
    <row r="1003" spans="1:12">
      <c r="A1003" s="74"/>
      <c r="B1003" s="245"/>
      <c r="C1003" s="245"/>
      <c r="D1003" s="245"/>
      <c r="E1003" s="245"/>
      <c r="F1003" s="245"/>
      <c r="G1003" s="245"/>
      <c r="H1003" s="245"/>
      <c r="I1003" s="245"/>
      <c r="J1003" s="245"/>
      <c r="K1003" s="245"/>
      <c r="L1003" s="131"/>
    </row>
    <row r="1004" spans="1:12">
      <c r="A1004" s="74"/>
      <c r="B1004" s="117"/>
      <c r="C1004" s="117"/>
      <c r="D1004" s="117"/>
      <c r="E1004" s="117"/>
      <c r="F1004" s="117"/>
      <c r="G1004" s="117"/>
      <c r="H1004" s="117"/>
      <c r="I1004" s="117"/>
      <c r="J1004" s="117"/>
      <c r="K1004" s="117"/>
      <c r="L1004" s="131"/>
    </row>
    <row r="1005" spans="1:12">
      <c r="A1005" s="74"/>
      <c r="B1005" s="117"/>
      <c r="C1005" s="117"/>
      <c r="D1005" s="117"/>
      <c r="E1005" s="117"/>
      <c r="F1005" s="117"/>
      <c r="G1005" s="117"/>
      <c r="H1005" s="117"/>
      <c r="I1005" s="117"/>
      <c r="J1005" s="117"/>
      <c r="K1005" s="117"/>
      <c r="L1005" s="131"/>
    </row>
    <row r="1006" spans="1:12">
      <c r="A1006" s="74"/>
      <c r="B1006" s="117"/>
      <c r="C1006" s="117"/>
      <c r="D1006" s="117"/>
      <c r="E1006" s="117"/>
      <c r="F1006" s="117"/>
      <c r="G1006" s="117"/>
      <c r="H1006" s="117"/>
      <c r="I1006" s="117"/>
      <c r="J1006" s="117"/>
      <c r="K1006" s="117"/>
      <c r="L1006" s="131"/>
    </row>
    <row r="1007" spans="1:12">
      <c r="A1007" s="74"/>
      <c r="B1007" s="117"/>
      <c r="C1007" s="117"/>
      <c r="D1007" s="117"/>
      <c r="E1007" s="117"/>
      <c r="F1007" s="117"/>
      <c r="G1007" s="117"/>
      <c r="H1007" s="117"/>
      <c r="I1007" s="117"/>
      <c r="J1007" s="117"/>
      <c r="K1007" s="117"/>
      <c r="L1007" s="131"/>
    </row>
    <row r="1008" spans="1:12">
      <c r="A1008" s="74"/>
      <c r="B1008" s="117"/>
      <c r="C1008" s="117"/>
      <c r="D1008" s="117"/>
      <c r="E1008" s="117"/>
      <c r="F1008" s="117"/>
      <c r="G1008" s="117"/>
      <c r="H1008" s="117"/>
      <c r="I1008" s="117"/>
      <c r="J1008" s="117"/>
      <c r="K1008" s="117"/>
      <c r="L1008" s="131"/>
    </row>
    <row r="1009" spans="1:12">
      <c r="A1009" s="74"/>
      <c r="B1009" s="117"/>
      <c r="C1009" s="117"/>
      <c r="D1009" s="117"/>
      <c r="E1009" s="117"/>
      <c r="F1009" s="117"/>
      <c r="G1009" s="117"/>
      <c r="H1009" s="117"/>
      <c r="I1009" s="117"/>
      <c r="J1009" s="117"/>
      <c r="K1009" s="117"/>
      <c r="L1009" s="131"/>
    </row>
    <row r="1010" spans="1:12">
      <c r="A1010" s="74"/>
      <c r="B1010" s="16"/>
      <c r="C1010" s="130"/>
      <c r="D1010" s="130"/>
      <c r="E1010" s="130"/>
      <c r="F1010" s="130"/>
      <c r="G1010" s="130"/>
      <c r="H1010" s="130"/>
      <c r="I1010" s="130"/>
      <c r="J1010" s="130"/>
      <c r="K1010" s="130"/>
      <c r="L1010" s="131"/>
    </row>
    <row r="1011" spans="1:12">
      <c r="A1011" s="67" t="s">
        <v>635</v>
      </c>
      <c r="B1011" s="248" t="s">
        <v>119</v>
      </c>
      <c r="C1011" s="248"/>
      <c r="D1011" s="248"/>
      <c r="E1011" s="248"/>
      <c r="F1011" s="248"/>
      <c r="G1011" s="248"/>
      <c r="H1011" s="248"/>
      <c r="I1011" s="248"/>
      <c r="J1011" s="248"/>
      <c r="K1011" s="248"/>
      <c r="L1011" s="249"/>
    </row>
    <row r="1012" spans="1:12">
      <c r="A1012" s="73"/>
      <c r="B1012" s="15"/>
      <c r="C1012" s="130"/>
      <c r="D1012" s="130"/>
      <c r="E1012" s="130"/>
      <c r="F1012" s="130"/>
      <c r="G1012" s="130"/>
      <c r="H1012" s="130"/>
      <c r="I1012" s="130"/>
      <c r="J1012" s="130"/>
      <c r="K1012" s="130"/>
      <c r="L1012" s="131"/>
    </row>
    <row r="1013" spans="1:12">
      <c r="A1013" s="74"/>
      <c r="B1013" s="37"/>
      <c r="C1013" s="37"/>
      <c r="D1013" s="38" t="s">
        <v>54</v>
      </c>
      <c r="E1013" s="38" t="s">
        <v>55</v>
      </c>
      <c r="F1013" s="38" t="s">
        <v>56</v>
      </c>
      <c r="G1013" s="38" t="s">
        <v>57</v>
      </c>
      <c r="H1013" s="38" t="s">
        <v>58</v>
      </c>
      <c r="I1013" s="38" t="s">
        <v>59</v>
      </c>
      <c r="J1013" s="38"/>
      <c r="K1013" s="2"/>
      <c r="L1013" s="131"/>
    </row>
    <row r="1014" spans="1:12" ht="13.8" customHeight="1">
      <c r="A1014" s="74"/>
      <c r="B1014" s="340" t="s">
        <v>10</v>
      </c>
      <c r="C1014" s="341"/>
      <c r="D1014" s="23"/>
      <c r="E1014" s="6"/>
      <c r="F1014" s="6"/>
      <c r="G1014" s="6">
        <f>7.9*2</f>
        <v>15.8</v>
      </c>
      <c r="H1014" s="6"/>
      <c r="I1014" s="23"/>
      <c r="J1014" s="121"/>
      <c r="K1014" s="5"/>
      <c r="L1014" s="131"/>
    </row>
    <row r="1015" spans="1:12">
      <c r="A1015" s="74"/>
      <c r="B1015" s="2"/>
      <c r="C1015" s="2"/>
      <c r="D1015" s="121"/>
      <c r="E1015" s="121"/>
      <c r="F1015" s="121"/>
      <c r="G1015" s="121"/>
      <c r="H1015" s="121"/>
      <c r="I1015" s="121"/>
      <c r="J1015" s="121" t="s">
        <v>52</v>
      </c>
      <c r="K1015" s="4">
        <f>SUM(G1014:G1014)</f>
        <v>15.8</v>
      </c>
      <c r="L1015" s="131"/>
    </row>
    <row r="1016" spans="1:12">
      <c r="A1016" s="74"/>
      <c r="B1016" s="246" t="s">
        <v>437</v>
      </c>
      <c r="C1016" s="247"/>
      <c r="D1016" s="247"/>
      <c r="E1016" s="247"/>
      <c r="F1016" s="247"/>
      <c r="G1016" s="247"/>
      <c r="H1016" s="247"/>
      <c r="I1016" s="247"/>
      <c r="J1016" s="247"/>
      <c r="K1016" s="247"/>
      <c r="L1016" s="131"/>
    </row>
    <row r="1017" spans="1:12">
      <c r="A1017" s="74"/>
      <c r="B1017" s="245"/>
      <c r="C1017" s="245"/>
      <c r="D1017" s="245"/>
      <c r="E1017" s="245"/>
      <c r="F1017" s="245"/>
      <c r="G1017" s="245"/>
      <c r="H1017" s="245"/>
      <c r="I1017" s="245"/>
      <c r="J1017" s="245"/>
      <c r="K1017" s="245"/>
      <c r="L1017" s="131"/>
    </row>
    <row r="1018" spans="1:12">
      <c r="A1018" s="74"/>
      <c r="B1018" s="245"/>
      <c r="C1018" s="245"/>
      <c r="D1018" s="245"/>
      <c r="E1018" s="245"/>
      <c r="F1018" s="245"/>
      <c r="G1018" s="245"/>
      <c r="H1018" s="245"/>
      <c r="I1018" s="245"/>
      <c r="J1018" s="245"/>
      <c r="K1018" s="245"/>
      <c r="L1018" s="131"/>
    </row>
    <row r="1019" spans="1:12">
      <c r="A1019" s="74"/>
      <c r="B1019" s="245"/>
      <c r="C1019" s="245"/>
      <c r="D1019" s="245"/>
      <c r="E1019" s="245"/>
      <c r="F1019" s="245"/>
      <c r="G1019" s="245"/>
      <c r="H1019" s="245"/>
      <c r="I1019" s="245"/>
      <c r="J1019" s="245"/>
      <c r="K1019" s="245"/>
      <c r="L1019" s="131"/>
    </row>
    <row r="1020" spans="1:12">
      <c r="A1020" s="74"/>
      <c r="B1020" s="117"/>
      <c r="C1020" s="117"/>
      <c r="D1020" s="117"/>
      <c r="E1020" s="117"/>
      <c r="F1020" s="117"/>
      <c r="G1020" s="117"/>
      <c r="H1020" s="117"/>
      <c r="I1020" s="117"/>
      <c r="J1020" s="117"/>
      <c r="K1020" s="117"/>
      <c r="L1020" s="131"/>
    </row>
    <row r="1021" spans="1:12">
      <c r="A1021" s="74"/>
      <c r="B1021" s="117"/>
      <c r="C1021" s="117"/>
      <c r="D1021" s="117"/>
      <c r="E1021" s="117"/>
      <c r="F1021" s="117"/>
      <c r="G1021" s="117"/>
      <c r="H1021" s="117"/>
      <c r="I1021" s="117"/>
      <c r="J1021" s="117"/>
      <c r="K1021" s="117"/>
      <c r="L1021" s="131"/>
    </row>
    <row r="1022" spans="1:12">
      <c r="A1022" s="74"/>
      <c r="B1022" s="117"/>
      <c r="C1022" s="117"/>
      <c r="D1022" s="117"/>
      <c r="E1022" s="117"/>
      <c r="F1022" s="117"/>
      <c r="G1022" s="117"/>
      <c r="H1022" s="117"/>
      <c r="I1022" s="117"/>
      <c r="J1022" s="117"/>
      <c r="K1022" s="117"/>
      <c r="L1022" s="131"/>
    </row>
    <row r="1023" spans="1:12">
      <c r="A1023" s="74"/>
      <c r="B1023" s="117"/>
      <c r="C1023" s="117"/>
      <c r="D1023" s="117"/>
      <c r="E1023" s="117"/>
      <c r="F1023" s="117"/>
      <c r="G1023" s="117"/>
      <c r="H1023" s="117"/>
      <c r="I1023" s="117"/>
      <c r="J1023" s="117"/>
      <c r="K1023" s="117"/>
      <c r="L1023" s="131"/>
    </row>
    <row r="1024" spans="1:12">
      <c r="A1024" s="74"/>
      <c r="B1024" s="117"/>
      <c r="C1024" s="117"/>
      <c r="D1024" s="117"/>
      <c r="E1024" s="117"/>
      <c r="F1024" s="117"/>
      <c r="G1024" s="117"/>
      <c r="H1024" s="117"/>
      <c r="I1024" s="117"/>
      <c r="J1024" s="117"/>
      <c r="K1024" s="117"/>
      <c r="L1024" s="131"/>
    </row>
    <row r="1025" spans="1:12">
      <c r="A1025" s="74"/>
      <c r="B1025" s="117"/>
      <c r="C1025" s="117"/>
      <c r="D1025" s="117"/>
      <c r="E1025" s="117"/>
      <c r="F1025" s="117"/>
      <c r="G1025" s="117"/>
      <c r="H1025" s="117"/>
      <c r="I1025" s="117"/>
      <c r="J1025" s="117"/>
      <c r="K1025" s="117"/>
      <c r="L1025" s="131"/>
    </row>
    <row r="1026" spans="1:12">
      <c r="A1026" s="74"/>
      <c r="B1026" s="117"/>
      <c r="C1026" s="117"/>
      <c r="D1026" s="117"/>
      <c r="E1026" s="117"/>
      <c r="F1026" s="117"/>
      <c r="G1026" s="117"/>
      <c r="H1026" s="117"/>
      <c r="I1026" s="117"/>
      <c r="J1026" s="117"/>
      <c r="K1026" s="117"/>
      <c r="L1026" s="131"/>
    </row>
    <row r="1027" spans="1:12">
      <c r="A1027" s="67" t="s">
        <v>209</v>
      </c>
      <c r="B1027" s="248" t="s">
        <v>183</v>
      </c>
      <c r="C1027" s="248"/>
      <c r="D1027" s="248"/>
      <c r="E1027" s="248"/>
      <c r="F1027" s="248"/>
      <c r="G1027" s="248"/>
      <c r="H1027" s="248"/>
      <c r="I1027" s="248"/>
      <c r="J1027" s="248"/>
      <c r="K1027" s="248"/>
      <c r="L1027" s="249"/>
    </row>
    <row r="1028" spans="1:12">
      <c r="A1028" s="73"/>
      <c r="B1028" s="15"/>
      <c r="C1028" s="130"/>
      <c r="D1028" s="130"/>
      <c r="E1028" s="130"/>
      <c r="F1028" s="130"/>
      <c r="G1028" s="130"/>
      <c r="H1028" s="130"/>
      <c r="I1028" s="130"/>
      <c r="J1028" s="130"/>
      <c r="K1028" s="130"/>
      <c r="L1028" s="131"/>
    </row>
    <row r="1029" spans="1:12">
      <c r="A1029" s="74"/>
      <c r="B1029" s="37"/>
      <c r="C1029" s="37"/>
      <c r="D1029" s="38" t="s">
        <v>54</v>
      </c>
      <c r="E1029" s="38" t="s">
        <v>55</v>
      </c>
      <c r="F1029" s="38" t="s">
        <v>56</v>
      </c>
      <c r="G1029" s="38" t="s">
        <v>57</v>
      </c>
      <c r="H1029" s="38" t="s">
        <v>58</v>
      </c>
      <c r="I1029" s="38" t="s">
        <v>59</v>
      </c>
      <c r="J1029" s="38"/>
      <c r="K1029" s="2"/>
      <c r="L1029" s="131"/>
    </row>
    <row r="1030" spans="1:12" ht="13.8" customHeight="1">
      <c r="A1030" s="74"/>
      <c r="B1030" s="340" t="s">
        <v>10</v>
      </c>
      <c r="C1030" s="341"/>
      <c r="D1030" s="23"/>
      <c r="E1030" s="6"/>
      <c r="F1030" s="6"/>
      <c r="G1030" s="6">
        <f>14.7+2.3</f>
        <v>17</v>
      </c>
      <c r="H1030" s="6"/>
      <c r="I1030" s="23"/>
      <c r="J1030" s="121"/>
      <c r="K1030" s="5"/>
      <c r="L1030" s="131"/>
    </row>
    <row r="1031" spans="1:12">
      <c r="A1031" s="74"/>
      <c r="B1031" s="2"/>
      <c r="C1031" s="2"/>
      <c r="D1031" s="121"/>
      <c r="E1031" s="121"/>
      <c r="F1031" s="121"/>
      <c r="G1031" s="121"/>
      <c r="H1031" s="121"/>
      <c r="I1031" s="121"/>
      <c r="J1031" s="121" t="s">
        <v>52</v>
      </c>
      <c r="K1031" s="4">
        <f>SUM(G1030:G1030)</f>
        <v>17</v>
      </c>
      <c r="L1031" s="131"/>
    </row>
    <row r="1032" spans="1:12">
      <c r="A1032" s="74"/>
      <c r="B1032" s="246" t="s">
        <v>437</v>
      </c>
      <c r="C1032" s="247"/>
      <c r="D1032" s="247"/>
      <c r="E1032" s="247"/>
      <c r="F1032" s="247"/>
      <c r="G1032" s="247"/>
      <c r="H1032" s="247"/>
      <c r="I1032" s="247"/>
      <c r="J1032" s="247"/>
      <c r="K1032" s="247"/>
      <c r="L1032" s="131"/>
    </row>
    <row r="1033" spans="1:12">
      <c r="A1033" s="74"/>
      <c r="B1033" s="245"/>
      <c r="C1033" s="245"/>
      <c r="D1033" s="245"/>
      <c r="E1033" s="245"/>
      <c r="F1033" s="245"/>
      <c r="G1033" s="245"/>
      <c r="H1033" s="245"/>
      <c r="I1033" s="245"/>
      <c r="J1033" s="245"/>
      <c r="K1033" s="245"/>
      <c r="L1033" s="131"/>
    </row>
    <row r="1034" spans="1:12">
      <c r="A1034" s="74"/>
      <c r="B1034" s="245"/>
      <c r="C1034" s="245"/>
      <c r="D1034" s="245"/>
      <c r="E1034" s="245"/>
      <c r="F1034" s="245"/>
      <c r="G1034" s="245"/>
      <c r="H1034" s="245"/>
      <c r="I1034" s="245"/>
      <c r="J1034" s="245"/>
      <c r="K1034" s="245"/>
      <c r="L1034" s="131"/>
    </row>
    <row r="1035" spans="1:12">
      <c r="A1035" s="74"/>
      <c r="B1035" s="117"/>
      <c r="C1035" s="117"/>
      <c r="D1035" s="117"/>
      <c r="E1035" s="117"/>
      <c r="F1035" s="117"/>
      <c r="G1035" s="117"/>
      <c r="H1035" s="117"/>
      <c r="I1035" s="117"/>
      <c r="J1035" s="117"/>
      <c r="K1035" s="117"/>
      <c r="L1035" s="131"/>
    </row>
    <row r="1036" spans="1:12">
      <c r="A1036" s="74"/>
      <c r="B1036" s="117"/>
      <c r="C1036" s="117"/>
      <c r="D1036" s="117"/>
      <c r="E1036" s="117"/>
      <c r="F1036" s="117"/>
      <c r="G1036" s="117"/>
      <c r="H1036" s="117"/>
      <c r="I1036" s="117"/>
      <c r="J1036" s="117"/>
      <c r="K1036" s="117"/>
      <c r="L1036" s="131"/>
    </row>
    <row r="1037" spans="1:12">
      <c r="A1037" s="74"/>
      <c r="B1037" s="117"/>
      <c r="C1037" s="117"/>
      <c r="D1037" s="117"/>
      <c r="E1037" s="117"/>
      <c r="F1037" s="117"/>
      <c r="G1037" s="117"/>
      <c r="H1037" s="117"/>
      <c r="I1037" s="117"/>
      <c r="J1037" s="117"/>
      <c r="K1037" s="117"/>
      <c r="L1037" s="131"/>
    </row>
    <row r="1038" spans="1:12">
      <c r="A1038" s="74"/>
      <c r="B1038" s="117"/>
      <c r="C1038" s="117"/>
      <c r="D1038" s="117"/>
      <c r="E1038" s="117"/>
      <c r="F1038" s="117"/>
      <c r="G1038" s="117"/>
      <c r="H1038" s="117"/>
      <c r="I1038" s="117"/>
      <c r="J1038" s="117"/>
      <c r="K1038" s="117"/>
      <c r="L1038" s="131"/>
    </row>
    <row r="1039" spans="1:12">
      <c r="A1039" s="74"/>
      <c r="B1039" s="117"/>
      <c r="C1039" s="117"/>
      <c r="D1039" s="117"/>
      <c r="E1039" s="117"/>
      <c r="F1039" s="117"/>
      <c r="G1039" s="117"/>
      <c r="H1039" s="117"/>
      <c r="I1039" s="117"/>
      <c r="J1039" s="117"/>
      <c r="K1039" s="117"/>
      <c r="L1039" s="131"/>
    </row>
    <row r="1040" spans="1:12">
      <c r="A1040" s="74"/>
      <c r="B1040" s="117"/>
      <c r="C1040" s="117"/>
      <c r="D1040" s="117"/>
      <c r="E1040" s="117"/>
      <c r="F1040" s="117"/>
      <c r="G1040" s="117"/>
      <c r="H1040" s="117"/>
      <c r="I1040" s="117"/>
      <c r="J1040" s="117"/>
      <c r="K1040" s="117"/>
      <c r="L1040" s="131"/>
    </row>
    <row r="1041" spans="1:12">
      <c r="A1041" s="74"/>
      <c r="B1041" s="16"/>
      <c r="C1041" s="16"/>
      <c r="D1041" s="130"/>
      <c r="E1041" s="130"/>
      <c r="F1041" s="130"/>
      <c r="G1041" s="130"/>
      <c r="H1041" s="130"/>
      <c r="I1041" s="130"/>
      <c r="J1041" s="130"/>
      <c r="K1041" s="130"/>
      <c r="L1041" s="131"/>
    </row>
    <row r="1042" spans="1:12">
      <c r="A1042" s="67" t="s">
        <v>210</v>
      </c>
      <c r="B1042" s="248" t="s">
        <v>120</v>
      </c>
      <c r="C1042" s="248"/>
      <c r="D1042" s="248"/>
      <c r="E1042" s="248"/>
      <c r="F1042" s="248"/>
      <c r="G1042" s="248"/>
      <c r="H1042" s="248"/>
      <c r="I1042" s="248"/>
      <c r="J1042" s="248"/>
      <c r="K1042" s="248"/>
      <c r="L1042" s="249"/>
    </row>
    <row r="1043" spans="1:12">
      <c r="A1043" s="73"/>
      <c r="B1043" s="15"/>
      <c r="C1043" s="130"/>
      <c r="D1043" s="130"/>
      <c r="E1043" s="130"/>
      <c r="F1043" s="130"/>
      <c r="G1043" s="130"/>
      <c r="H1043" s="130"/>
      <c r="I1043" s="130"/>
      <c r="J1043" s="130"/>
      <c r="K1043" s="130"/>
      <c r="L1043" s="131"/>
    </row>
    <row r="1044" spans="1:12">
      <c r="A1044" s="74"/>
      <c r="B1044" s="37"/>
      <c r="C1044" s="37"/>
      <c r="D1044" s="38" t="s">
        <v>54</v>
      </c>
      <c r="E1044" s="38" t="s">
        <v>55</v>
      </c>
      <c r="F1044" s="38" t="s">
        <v>56</v>
      </c>
      <c r="G1044" s="38" t="s">
        <v>57</v>
      </c>
      <c r="H1044" s="38" t="s">
        <v>58</v>
      </c>
      <c r="I1044" s="38" t="s">
        <v>59</v>
      </c>
      <c r="J1044" s="38"/>
      <c r="K1044" s="2"/>
      <c r="L1044" s="131"/>
    </row>
    <row r="1045" spans="1:12" ht="13.8" customHeight="1">
      <c r="A1045" s="74"/>
      <c r="B1045" s="340" t="s">
        <v>10</v>
      </c>
      <c r="C1045" s="341"/>
      <c r="D1045" s="38"/>
      <c r="E1045" s="38"/>
      <c r="F1045" s="38"/>
      <c r="G1045" s="99">
        <f>62.2+85.8+103.2+79.9+81.3</f>
        <v>412.40000000000003</v>
      </c>
      <c r="H1045" s="38"/>
      <c r="I1045" s="38"/>
      <c r="J1045" s="38"/>
      <c r="K1045" s="5"/>
      <c r="L1045" s="131"/>
    </row>
    <row r="1046" spans="1:12">
      <c r="A1046" s="74"/>
      <c r="B1046" s="2"/>
      <c r="C1046" s="2"/>
      <c r="D1046" s="121"/>
      <c r="E1046" s="121"/>
      <c r="F1046" s="121"/>
      <c r="G1046" s="121"/>
      <c r="H1046" s="121"/>
      <c r="I1046" s="121"/>
      <c r="J1046" s="121" t="s">
        <v>52</v>
      </c>
      <c r="K1046" s="4">
        <f>SUM(G1045:G1045)</f>
        <v>412.40000000000003</v>
      </c>
      <c r="L1046" s="131"/>
    </row>
    <row r="1047" spans="1:12">
      <c r="A1047" s="74"/>
      <c r="B1047" s="246" t="s">
        <v>437</v>
      </c>
      <c r="C1047" s="247"/>
      <c r="D1047" s="247"/>
      <c r="E1047" s="247"/>
      <c r="F1047" s="247"/>
      <c r="G1047" s="247"/>
      <c r="H1047" s="247"/>
      <c r="I1047" s="247"/>
      <c r="J1047" s="247"/>
      <c r="K1047" s="247"/>
      <c r="L1047" s="131"/>
    </row>
    <row r="1048" spans="1:12">
      <c r="A1048" s="74"/>
      <c r="B1048" s="91"/>
      <c r="C1048" s="91"/>
      <c r="D1048" s="91"/>
      <c r="E1048" s="117"/>
      <c r="F1048" s="91"/>
      <c r="G1048" s="91"/>
      <c r="H1048" s="91"/>
      <c r="I1048" s="91"/>
      <c r="J1048" s="91"/>
      <c r="K1048" s="91"/>
      <c r="L1048" s="131"/>
    </row>
    <row r="1049" spans="1:12">
      <c r="A1049" s="74"/>
      <c r="B1049" s="245"/>
      <c r="C1049" s="245"/>
      <c r="D1049" s="245"/>
      <c r="E1049" s="245"/>
      <c r="F1049" s="245"/>
      <c r="G1049" s="245"/>
      <c r="H1049" s="245"/>
      <c r="I1049" s="245"/>
      <c r="J1049" s="245"/>
      <c r="K1049" s="245"/>
      <c r="L1049" s="131"/>
    </row>
    <row r="1050" spans="1:12">
      <c r="A1050" s="74"/>
      <c r="B1050" s="117"/>
      <c r="C1050" s="117"/>
      <c r="D1050" s="117"/>
      <c r="E1050" s="117"/>
      <c r="F1050" s="117"/>
      <c r="G1050" s="117"/>
      <c r="H1050" s="117"/>
      <c r="I1050" s="117"/>
      <c r="J1050" s="117"/>
      <c r="K1050" s="117"/>
      <c r="L1050" s="131"/>
    </row>
    <row r="1051" spans="1:12">
      <c r="A1051" s="74"/>
      <c r="B1051" s="117"/>
      <c r="C1051" s="117"/>
      <c r="D1051" s="117"/>
      <c r="E1051" s="117"/>
      <c r="F1051" s="117"/>
      <c r="G1051" s="117"/>
      <c r="H1051" s="117"/>
      <c r="I1051" s="117"/>
      <c r="J1051" s="117"/>
      <c r="K1051" s="117"/>
      <c r="L1051" s="131"/>
    </row>
    <row r="1052" spans="1:12">
      <c r="A1052" s="74"/>
      <c r="B1052" s="117"/>
      <c r="C1052" s="117"/>
      <c r="D1052" s="117"/>
      <c r="E1052" s="117"/>
      <c r="F1052" s="117"/>
      <c r="G1052" s="117"/>
      <c r="H1052" s="117"/>
      <c r="I1052" s="117"/>
      <c r="J1052" s="117"/>
      <c r="K1052" s="117"/>
      <c r="L1052" s="131"/>
    </row>
    <row r="1053" spans="1:12">
      <c r="A1053" s="74"/>
      <c r="B1053" s="117"/>
      <c r="C1053" s="117"/>
      <c r="D1053" s="117"/>
      <c r="E1053" s="117"/>
      <c r="F1053" s="117"/>
      <c r="G1053" s="117"/>
      <c r="H1053" s="117"/>
      <c r="I1053" s="117"/>
      <c r="J1053" s="117"/>
      <c r="K1053" s="117"/>
      <c r="L1053" s="131"/>
    </row>
    <row r="1054" spans="1:12">
      <c r="A1054" s="74"/>
      <c r="B1054" s="117"/>
      <c r="C1054" s="117"/>
      <c r="D1054" s="117"/>
      <c r="E1054" s="117"/>
      <c r="F1054" s="117"/>
      <c r="G1054" s="117"/>
      <c r="H1054" s="117"/>
      <c r="I1054" s="117"/>
      <c r="J1054" s="117"/>
      <c r="K1054" s="117"/>
      <c r="L1054" s="131"/>
    </row>
    <row r="1055" spans="1:12">
      <c r="A1055" s="74"/>
      <c r="B1055" s="117"/>
      <c r="C1055" s="117"/>
      <c r="D1055" s="117"/>
      <c r="E1055" s="117"/>
      <c r="F1055" s="117"/>
      <c r="G1055" s="117"/>
      <c r="H1055" s="117"/>
      <c r="I1055" s="117"/>
      <c r="J1055" s="117"/>
      <c r="K1055" s="117"/>
      <c r="L1055" s="131"/>
    </row>
    <row r="1056" spans="1:12">
      <c r="A1056" s="74"/>
      <c r="B1056" s="16"/>
      <c r="C1056" s="130"/>
      <c r="D1056" s="130"/>
      <c r="E1056" s="130"/>
      <c r="F1056" s="130"/>
      <c r="G1056" s="130"/>
      <c r="H1056" s="130"/>
      <c r="I1056" s="130"/>
      <c r="J1056" s="130"/>
      <c r="K1056" s="130"/>
      <c r="L1056" s="131"/>
    </row>
    <row r="1057" spans="1:12">
      <c r="A1057" s="74"/>
      <c r="B1057" s="16"/>
      <c r="C1057" s="130"/>
      <c r="D1057" s="130"/>
      <c r="E1057" s="130"/>
      <c r="F1057" s="130"/>
      <c r="G1057" s="130"/>
      <c r="H1057" s="130"/>
      <c r="I1057" s="130"/>
      <c r="J1057" s="130"/>
      <c r="K1057" s="130"/>
      <c r="L1057" s="131"/>
    </row>
    <row r="1058" spans="1:12">
      <c r="A1058" s="67" t="s">
        <v>211</v>
      </c>
      <c r="B1058" s="248" t="s">
        <v>107</v>
      </c>
      <c r="C1058" s="248"/>
      <c r="D1058" s="248"/>
      <c r="E1058" s="248"/>
      <c r="F1058" s="248"/>
      <c r="G1058" s="248"/>
      <c r="H1058" s="248"/>
      <c r="I1058" s="248"/>
      <c r="J1058" s="248"/>
      <c r="K1058" s="248"/>
      <c r="L1058" s="249"/>
    </row>
    <row r="1059" spans="1:12">
      <c r="A1059" s="73"/>
      <c r="B1059" s="15"/>
      <c r="C1059" s="130"/>
      <c r="D1059" s="130"/>
      <c r="E1059" s="130"/>
      <c r="F1059" s="130"/>
      <c r="G1059" s="130"/>
      <c r="H1059" s="130"/>
      <c r="I1059" s="130"/>
      <c r="J1059" s="130"/>
      <c r="K1059" s="130"/>
      <c r="L1059" s="131"/>
    </row>
    <row r="1060" spans="1:12">
      <c r="A1060" s="74"/>
      <c r="B1060" s="37"/>
      <c r="C1060" s="37"/>
      <c r="D1060" s="38" t="s">
        <v>54</v>
      </c>
      <c r="E1060" s="38" t="s">
        <v>55</v>
      </c>
      <c r="F1060" s="38" t="s">
        <v>56</v>
      </c>
      <c r="G1060" s="38" t="s">
        <v>57</v>
      </c>
      <c r="H1060" s="38" t="s">
        <v>58</v>
      </c>
      <c r="I1060" s="38" t="s">
        <v>59</v>
      </c>
      <c r="J1060" s="38"/>
      <c r="K1060" s="2"/>
      <c r="L1060" s="131"/>
    </row>
    <row r="1061" spans="1:12" ht="13.8" customHeight="1">
      <c r="A1061" s="74"/>
      <c r="B1061" s="340" t="s">
        <v>182</v>
      </c>
      <c r="C1061" s="341"/>
      <c r="D1061" s="23"/>
      <c r="E1061" s="6"/>
      <c r="F1061" s="6"/>
      <c r="G1061" s="23">
        <f>22.3+21.9</f>
        <v>44.2</v>
      </c>
      <c r="H1061" s="6"/>
      <c r="I1061" s="23"/>
      <c r="J1061" s="121"/>
      <c r="K1061" s="5"/>
      <c r="L1061" s="131"/>
    </row>
    <row r="1062" spans="1:12">
      <c r="A1062" s="74"/>
      <c r="B1062" s="2"/>
      <c r="C1062" s="2"/>
      <c r="D1062" s="121"/>
      <c r="E1062" s="121"/>
      <c r="F1062" s="121"/>
      <c r="G1062" s="121"/>
      <c r="H1062" s="121"/>
      <c r="I1062" s="121"/>
      <c r="J1062" s="121" t="s">
        <v>52</v>
      </c>
      <c r="K1062" s="4">
        <f>SUM(G1061:G1061)</f>
        <v>44.2</v>
      </c>
      <c r="L1062" s="131"/>
    </row>
    <row r="1063" spans="1:12">
      <c r="A1063" s="74"/>
      <c r="B1063" s="246" t="s">
        <v>437</v>
      </c>
      <c r="C1063" s="247"/>
      <c r="D1063" s="247"/>
      <c r="E1063" s="247"/>
      <c r="F1063" s="247"/>
      <c r="G1063" s="247"/>
      <c r="H1063" s="247"/>
      <c r="I1063" s="247"/>
      <c r="J1063" s="247"/>
      <c r="K1063" s="247"/>
      <c r="L1063" s="131"/>
    </row>
    <row r="1064" spans="1:12">
      <c r="A1064" s="74"/>
      <c r="B1064" s="16"/>
      <c r="C1064" s="130"/>
      <c r="D1064" s="130"/>
      <c r="E1064" s="130"/>
      <c r="F1064" s="130"/>
      <c r="G1064" s="130"/>
      <c r="H1064" s="130"/>
      <c r="I1064" s="130"/>
      <c r="J1064" s="130"/>
      <c r="K1064" s="130"/>
      <c r="L1064" s="131"/>
    </row>
    <row r="1065" spans="1:12">
      <c r="A1065" s="74"/>
      <c r="B1065" s="16"/>
      <c r="C1065" s="130"/>
      <c r="D1065" s="130"/>
      <c r="E1065" s="130"/>
      <c r="F1065" s="130"/>
      <c r="G1065" s="130"/>
      <c r="H1065" s="130"/>
      <c r="I1065" s="130"/>
      <c r="J1065" s="130"/>
      <c r="K1065" s="130"/>
      <c r="L1065" s="131"/>
    </row>
    <row r="1066" spans="1:12">
      <c r="A1066" s="74"/>
      <c r="B1066" s="16"/>
      <c r="C1066" s="130"/>
      <c r="D1066" s="130"/>
      <c r="E1066" s="130"/>
      <c r="F1066" s="130"/>
      <c r="G1066" s="130"/>
      <c r="H1066" s="130"/>
      <c r="I1066" s="130"/>
      <c r="J1066" s="130"/>
      <c r="K1066" s="130"/>
      <c r="L1066" s="131"/>
    </row>
    <row r="1067" spans="1:12">
      <c r="A1067" s="74"/>
      <c r="B1067" s="16"/>
      <c r="C1067" s="130"/>
      <c r="D1067" s="130"/>
      <c r="E1067" s="130"/>
      <c r="F1067" s="130"/>
      <c r="G1067" s="130"/>
      <c r="H1067" s="130"/>
      <c r="I1067" s="130"/>
      <c r="J1067" s="130"/>
      <c r="K1067" s="130"/>
      <c r="L1067" s="131"/>
    </row>
    <row r="1068" spans="1:12">
      <c r="A1068" s="74"/>
      <c r="B1068" s="16"/>
      <c r="C1068" s="130"/>
      <c r="D1068" s="130"/>
      <c r="E1068" s="130"/>
      <c r="F1068" s="130"/>
      <c r="G1068" s="130"/>
      <c r="H1068" s="130"/>
      <c r="I1068" s="130"/>
      <c r="J1068" s="130"/>
      <c r="K1068" s="130"/>
      <c r="L1068" s="131"/>
    </row>
    <row r="1069" spans="1:12">
      <c r="A1069" s="74"/>
      <c r="B1069" s="16"/>
      <c r="C1069" s="130"/>
      <c r="D1069" s="130"/>
      <c r="E1069" s="130"/>
      <c r="F1069" s="130"/>
      <c r="G1069" s="130"/>
      <c r="H1069" s="130"/>
      <c r="I1069" s="130"/>
      <c r="J1069" s="130"/>
      <c r="K1069" s="130"/>
      <c r="L1069" s="131"/>
    </row>
    <row r="1070" spans="1:12">
      <c r="A1070" s="74"/>
      <c r="B1070" s="16"/>
      <c r="C1070" s="130"/>
      <c r="D1070" s="130"/>
      <c r="E1070" s="130"/>
      <c r="F1070" s="130"/>
      <c r="G1070" s="130"/>
      <c r="H1070" s="130"/>
      <c r="I1070" s="130"/>
      <c r="J1070" s="130"/>
      <c r="K1070" s="130"/>
      <c r="L1070" s="131"/>
    </row>
    <row r="1071" spans="1:12">
      <c r="A1071" s="74"/>
      <c r="B1071" s="16"/>
      <c r="C1071" s="130"/>
      <c r="D1071" s="130"/>
      <c r="E1071" s="130"/>
      <c r="F1071" s="130"/>
      <c r="G1071" s="130"/>
      <c r="H1071" s="130"/>
      <c r="I1071" s="130"/>
      <c r="J1071" s="130"/>
      <c r="K1071" s="130"/>
      <c r="L1071" s="131"/>
    </row>
    <row r="1072" spans="1:12">
      <c r="A1072" s="74"/>
      <c r="B1072" s="16"/>
      <c r="C1072" s="130"/>
      <c r="D1072" s="130"/>
      <c r="E1072" s="130"/>
      <c r="F1072" s="130"/>
      <c r="G1072" s="130"/>
      <c r="H1072" s="130"/>
      <c r="I1072" s="130"/>
      <c r="J1072" s="130"/>
      <c r="K1072" s="130"/>
      <c r="L1072" s="131"/>
    </row>
    <row r="1073" spans="1:12">
      <c r="A1073" s="74"/>
      <c r="B1073" s="16"/>
      <c r="C1073" s="130"/>
      <c r="D1073" s="130"/>
      <c r="E1073" s="130"/>
      <c r="F1073" s="130"/>
      <c r="G1073" s="130"/>
      <c r="H1073" s="130"/>
      <c r="I1073" s="130"/>
      <c r="J1073" s="130"/>
      <c r="K1073" s="130"/>
      <c r="L1073" s="131"/>
    </row>
    <row r="1074" spans="1:12">
      <c r="A1074" s="67" t="s">
        <v>212</v>
      </c>
      <c r="B1074" s="248" t="s">
        <v>184</v>
      </c>
      <c r="C1074" s="248"/>
      <c r="D1074" s="248"/>
      <c r="E1074" s="248"/>
      <c r="F1074" s="248"/>
      <c r="G1074" s="248"/>
      <c r="H1074" s="248"/>
      <c r="I1074" s="248"/>
      <c r="J1074" s="248"/>
      <c r="K1074" s="248"/>
      <c r="L1074" s="249"/>
    </row>
    <row r="1075" spans="1:12">
      <c r="A1075" s="73"/>
      <c r="B1075" s="15"/>
      <c r="C1075" s="130"/>
      <c r="D1075" s="130"/>
      <c r="E1075" s="130"/>
      <c r="F1075" s="130"/>
      <c r="G1075" s="130"/>
      <c r="H1075" s="130"/>
      <c r="I1075" s="130"/>
      <c r="J1075" s="130"/>
      <c r="K1075" s="130"/>
      <c r="L1075" s="131"/>
    </row>
    <row r="1076" spans="1:12">
      <c r="A1076" s="74"/>
      <c r="B1076" s="37"/>
      <c r="C1076" s="37"/>
      <c r="D1076" s="38" t="s">
        <v>54</v>
      </c>
      <c r="E1076" s="38" t="s">
        <v>55</v>
      </c>
      <c r="F1076" s="38" t="s">
        <v>56</v>
      </c>
      <c r="G1076" s="38" t="s">
        <v>57</v>
      </c>
      <c r="H1076" s="38" t="s">
        <v>58</v>
      </c>
      <c r="I1076" s="38" t="s">
        <v>59</v>
      </c>
      <c r="J1076" s="38"/>
      <c r="K1076" s="2"/>
      <c r="L1076" s="131"/>
    </row>
    <row r="1077" spans="1:12" ht="13.8" customHeight="1">
      <c r="A1077" s="74"/>
      <c r="B1077" s="340" t="s">
        <v>10</v>
      </c>
      <c r="C1077" s="341"/>
      <c r="D1077" s="23"/>
      <c r="E1077" s="6"/>
      <c r="F1077" s="6"/>
      <c r="G1077" s="23">
        <f>124.7+76+77.2+27.8+100.7</f>
        <v>406.4</v>
      </c>
      <c r="H1077" s="6"/>
      <c r="I1077" s="23"/>
      <c r="J1077" s="121"/>
      <c r="K1077" s="5"/>
      <c r="L1077" s="131"/>
    </row>
    <row r="1078" spans="1:12" ht="14.4" customHeight="1">
      <c r="A1078" s="74"/>
      <c r="B1078" s="2"/>
      <c r="C1078" s="2"/>
      <c r="D1078" s="121"/>
      <c r="E1078" s="121"/>
      <c r="F1078" s="121"/>
      <c r="G1078" s="121"/>
      <c r="H1078" s="121"/>
      <c r="I1078" s="121"/>
      <c r="J1078" s="121" t="s">
        <v>52</v>
      </c>
      <c r="K1078" s="4">
        <f>SUM(G1077:G1077)</f>
        <v>406.4</v>
      </c>
      <c r="L1078" s="131"/>
    </row>
    <row r="1079" spans="1:12" ht="14.4" customHeight="1">
      <c r="A1079" s="74"/>
      <c r="B1079" s="246" t="s">
        <v>437</v>
      </c>
      <c r="C1079" s="247"/>
      <c r="D1079" s="247"/>
      <c r="E1079" s="247"/>
      <c r="F1079" s="247"/>
      <c r="G1079" s="247"/>
      <c r="H1079" s="247"/>
      <c r="I1079" s="247"/>
      <c r="J1079" s="247"/>
      <c r="K1079" s="247"/>
      <c r="L1079" s="131"/>
    </row>
    <row r="1080" spans="1:12" ht="14.4" customHeight="1">
      <c r="A1080" s="74"/>
      <c r="B1080" s="11"/>
      <c r="C1080" s="11"/>
      <c r="D1080" s="13"/>
      <c r="E1080" s="13"/>
      <c r="F1080" s="13"/>
      <c r="G1080" s="13"/>
      <c r="H1080" s="13"/>
      <c r="I1080" s="13"/>
      <c r="J1080" s="13"/>
      <c r="K1080" s="14"/>
      <c r="L1080" s="131"/>
    </row>
    <row r="1081" spans="1:12" ht="14.4" customHeight="1">
      <c r="A1081" s="74"/>
      <c r="B1081" s="11"/>
      <c r="C1081" s="11"/>
      <c r="D1081" s="13"/>
      <c r="E1081" s="13"/>
      <c r="F1081" s="13"/>
      <c r="G1081" s="13"/>
      <c r="H1081" s="13"/>
      <c r="I1081" s="13"/>
      <c r="J1081" s="13"/>
      <c r="K1081" s="14"/>
      <c r="L1081" s="131"/>
    </row>
    <row r="1082" spans="1:12" ht="14.4" customHeight="1">
      <c r="A1082" s="74"/>
      <c r="B1082" s="11"/>
      <c r="C1082" s="11"/>
      <c r="D1082" s="13"/>
      <c r="E1082" s="13"/>
      <c r="F1082" s="13"/>
      <c r="G1082" s="13"/>
      <c r="H1082" s="13"/>
      <c r="I1082" s="13"/>
      <c r="J1082" s="13"/>
      <c r="K1082" s="14"/>
      <c r="L1082" s="131"/>
    </row>
    <row r="1083" spans="1:12" ht="14.4" customHeight="1">
      <c r="A1083" s="74"/>
      <c r="B1083" s="11"/>
      <c r="C1083" s="11"/>
      <c r="D1083" s="13"/>
      <c r="E1083" s="13"/>
      <c r="F1083" s="13"/>
      <c r="G1083" s="13"/>
      <c r="H1083" s="13"/>
      <c r="I1083" s="13"/>
      <c r="J1083" s="13"/>
      <c r="K1083" s="14"/>
      <c r="L1083" s="131"/>
    </row>
    <row r="1084" spans="1:12" ht="14.4" customHeight="1">
      <c r="A1084" s="74"/>
      <c r="B1084" s="11"/>
      <c r="C1084" s="11"/>
      <c r="D1084" s="13"/>
      <c r="E1084" s="13"/>
      <c r="F1084" s="13"/>
      <c r="G1084" s="13"/>
      <c r="H1084" s="13"/>
      <c r="I1084" s="13"/>
      <c r="J1084" s="13"/>
      <c r="K1084" s="14"/>
      <c r="L1084" s="131"/>
    </row>
    <row r="1085" spans="1:12" ht="14.4" customHeight="1">
      <c r="A1085" s="74"/>
      <c r="B1085" s="11"/>
      <c r="C1085" s="11"/>
      <c r="D1085" s="13"/>
      <c r="E1085" s="13"/>
      <c r="F1085" s="13"/>
      <c r="G1085" s="13"/>
      <c r="H1085" s="13"/>
      <c r="I1085" s="13"/>
      <c r="J1085" s="13"/>
      <c r="K1085" s="14"/>
      <c r="L1085" s="131"/>
    </row>
    <row r="1086" spans="1:12" ht="14.4" customHeight="1">
      <c r="A1086" s="74"/>
      <c r="B1086" s="11"/>
      <c r="C1086" s="11"/>
      <c r="D1086" s="13"/>
      <c r="E1086" s="13"/>
      <c r="F1086" s="13"/>
      <c r="G1086" s="13"/>
      <c r="H1086" s="13"/>
      <c r="I1086" s="13"/>
      <c r="J1086" s="13"/>
      <c r="K1086" s="14"/>
      <c r="L1086" s="131"/>
    </row>
    <row r="1087" spans="1:12" ht="14.4" customHeight="1">
      <c r="A1087" s="74"/>
      <c r="B1087" s="11"/>
      <c r="C1087" s="11"/>
      <c r="D1087" s="13"/>
      <c r="E1087" s="13"/>
      <c r="F1087" s="13"/>
      <c r="G1087" s="13"/>
      <c r="H1087" s="13"/>
      <c r="I1087" s="13"/>
      <c r="J1087" s="13"/>
      <c r="K1087" s="14"/>
      <c r="L1087" s="131"/>
    </row>
    <row r="1088" spans="1:12" ht="16.2" customHeight="1">
      <c r="A1088" s="67" t="s">
        <v>213</v>
      </c>
      <c r="B1088" s="248" t="s">
        <v>17</v>
      </c>
      <c r="C1088" s="248"/>
      <c r="D1088" s="248"/>
      <c r="E1088" s="248"/>
      <c r="F1088" s="248"/>
      <c r="G1088" s="248"/>
      <c r="H1088" s="248"/>
      <c r="I1088" s="248"/>
      <c r="J1088" s="248"/>
      <c r="K1088" s="248"/>
      <c r="L1088" s="249"/>
    </row>
    <row r="1089" spans="1:12">
      <c r="A1089" s="67" t="s">
        <v>214</v>
      </c>
      <c r="B1089" s="248" t="s">
        <v>109</v>
      </c>
      <c r="C1089" s="248"/>
      <c r="D1089" s="248"/>
      <c r="E1089" s="248"/>
      <c r="F1089" s="248"/>
      <c r="G1089" s="248"/>
      <c r="H1089" s="248"/>
      <c r="I1089" s="248"/>
      <c r="J1089" s="248"/>
      <c r="K1089" s="248"/>
      <c r="L1089" s="249"/>
    </row>
    <row r="1090" spans="1:12">
      <c r="A1090" s="82"/>
      <c r="B1090" s="386"/>
      <c r="C1090" s="387"/>
      <c r="D1090" s="38" t="s">
        <v>54</v>
      </c>
      <c r="E1090" s="38" t="s">
        <v>55</v>
      </c>
      <c r="F1090" s="38" t="s">
        <v>56</v>
      </c>
      <c r="G1090" s="38" t="s">
        <v>57</v>
      </c>
      <c r="H1090" s="38" t="s">
        <v>58</v>
      </c>
      <c r="I1090" s="38" t="s">
        <v>247</v>
      </c>
      <c r="J1090" s="38"/>
      <c r="K1090" s="2"/>
      <c r="L1090" s="83"/>
    </row>
    <row r="1091" spans="1:12">
      <c r="A1091" s="82"/>
      <c r="B1091" s="250" t="s">
        <v>127</v>
      </c>
      <c r="C1091" s="251"/>
      <c r="D1091" s="88">
        <f>5.225+2.65+7.1+5.225</f>
        <v>20.2</v>
      </c>
      <c r="E1091" s="88">
        <v>0.15</v>
      </c>
      <c r="F1091" s="88">
        <v>0.4</v>
      </c>
      <c r="G1091" s="88">
        <v>1</v>
      </c>
      <c r="H1091" s="88">
        <f>(F1091+F1091+E1091)</f>
        <v>0.95000000000000007</v>
      </c>
      <c r="I1091" s="23">
        <f>H1091*G1091*D1091</f>
        <v>19.190000000000001</v>
      </c>
      <c r="J1091" s="305"/>
      <c r="K1091" s="306"/>
      <c r="L1091" s="83"/>
    </row>
    <row r="1092" spans="1:12">
      <c r="A1092" s="82"/>
      <c r="B1092" s="250" t="s">
        <v>128</v>
      </c>
      <c r="C1092" s="251"/>
      <c r="D1092" s="88">
        <f>5.225+2.65+1.075+6.025+5.225</f>
        <v>20.2</v>
      </c>
      <c r="E1092" s="88">
        <v>0.15</v>
      </c>
      <c r="F1092" s="88">
        <v>0.4</v>
      </c>
      <c r="G1092" s="88">
        <v>1</v>
      </c>
      <c r="H1092" s="88">
        <f t="shared" ref="H1092:H1097" si="25">(F1092+F1092+E1092)</f>
        <v>0.95000000000000007</v>
      </c>
      <c r="I1092" s="23">
        <f t="shared" ref="I1092:I1097" si="26">H1092*G1092*D1092</f>
        <v>19.190000000000001</v>
      </c>
      <c r="J1092" s="307"/>
      <c r="K1092" s="308"/>
      <c r="L1092" s="83"/>
    </row>
    <row r="1093" spans="1:12">
      <c r="A1093" s="82"/>
      <c r="B1093" s="250" t="s">
        <v>129</v>
      </c>
      <c r="C1093" s="251"/>
      <c r="D1093" s="88">
        <f>3.65+7.125+3.675</f>
        <v>14.45</v>
      </c>
      <c r="E1093" s="88">
        <v>0.15</v>
      </c>
      <c r="F1093" s="88">
        <v>0.4</v>
      </c>
      <c r="G1093" s="88">
        <v>1</v>
      </c>
      <c r="H1093" s="88">
        <f t="shared" si="25"/>
        <v>0.95000000000000007</v>
      </c>
      <c r="I1093" s="23">
        <f t="shared" si="26"/>
        <v>13.727500000000001</v>
      </c>
      <c r="J1093" s="307"/>
      <c r="K1093" s="308"/>
      <c r="L1093" s="83"/>
    </row>
    <row r="1094" spans="1:12">
      <c r="A1094" s="82"/>
      <c r="B1094" s="250" t="s">
        <v>130</v>
      </c>
      <c r="C1094" s="251"/>
      <c r="D1094" s="88">
        <f>4.91+4.67+4.87</f>
        <v>14.45</v>
      </c>
      <c r="E1094" s="88">
        <v>0.15</v>
      </c>
      <c r="F1094" s="88">
        <v>0.4</v>
      </c>
      <c r="G1094" s="88">
        <v>1</v>
      </c>
      <c r="H1094" s="88">
        <f t="shared" si="25"/>
        <v>0.95000000000000007</v>
      </c>
      <c r="I1094" s="23">
        <f t="shared" si="26"/>
        <v>13.727500000000001</v>
      </c>
      <c r="J1094" s="307"/>
      <c r="K1094" s="308"/>
      <c r="L1094" s="83"/>
    </row>
    <row r="1095" spans="1:12">
      <c r="A1095" s="82"/>
      <c r="B1095" s="250" t="s">
        <v>131</v>
      </c>
      <c r="C1095" s="251"/>
      <c r="D1095" s="88">
        <f>7.3+3.475+3.675</f>
        <v>14.45</v>
      </c>
      <c r="E1095" s="88">
        <v>0.15</v>
      </c>
      <c r="F1095" s="88">
        <v>0.4</v>
      </c>
      <c r="G1095" s="88">
        <v>1</v>
      </c>
      <c r="H1095" s="88">
        <f t="shared" si="25"/>
        <v>0.95000000000000007</v>
      </c>
      <c r="I1095" s="23">
        <f t="shared" si="26"/>
        <v>13.727500000000001</v>
      </c>
      <c r="J1095" s="307"/>
      <c r="K1095" s="308"/>
      <c r="L1095" s="83"/>
    </row>
    <row r="1096" spans="1:12">
      <c r="A1096" s="82"/>
      <c r="B1096" s="250" t="s">
        <v>132</v>
      </c>
      <c r="C1096" s="251"/>
      <c r="D1096" s="88">
        <f>4.91+5.368+4.172</f>
        <v>14.45</v>
      </c>
      <c r="E1096" s="88">
        <v>0.15</v>
      </c>
      <c r="F1096" s="88">
        <v>0.4</v>
      </c>
      <c r="G1096" s="88">
        <v>1</v>
      </c>
      <c r="H1096" s="88">
        <f t="shared" si="25"/>
        <v>0.95000000000000007</v>
      </c>
      <c r="I1096" s="23">
        <f t="shared" si="26"/>
        <v>13.727500000000001</v>
      </c>
      <c r="J1096" s="307"/>
      <c r="K1096" s="308"/>
      <c r="L1096" s="83"/>
    </row>
    <row r="1097" spans="1:12">
      <c r="A1097" s="82"/>
      <c r="B1097" s="250" t="s">
        <v>133</v>
      </c>
      <c r="C1097" s="251"/>
      <c r="D1097" s="88">
        <f>3.225+5.4+5.825</f>
        <v>14.45</v>
      </c>
      <c r="E1097" s="88">
        <v>0.15</v>
      </c>
      <c r="F1097" s="88">
        <v>0.4</v>
      </c>
      <c r="G1097" s="88">
        <v>1</v>
      </c>
      <c r="H1097" s="88">
        <f t="shared" si="25"/>
        <v>0.95000000000000007</v>
      </c>
      <c r="I1097" s="23">
        <f t="shared" si="26"/>
        <v>13.727500000000001</v>
      </c>
      <c r="J1097" s="307"/>
      <c r="K1097" s="308"/>
      <c r="L1097" s="83"/>
    </row>
    <row r="1098" spans="1:12">
      <c r="A1098" s="82"/>
      <c r="B1098" s="100"/>
      <c r="C1098" s="100"/>
      <c r="D1098" s="100"/>
      <c r="E1098" s="100"/>
      <c r="F1098" s="100"/>
      <c r="G1098" s="100"/>
      <c r="H1098" s="100"/>
      <c r="I1098" s="100"/>
      <c r="J1098" s="26" t="s">
        <v>52</v>
      </c>
      <c r="K1098" s="59">
        <f>SUM(I1091:I1097)</f>
        <v>107.01750000000003</v>
      </c>
      <c r="L1098" s="83"/>
    </row>
    <row r="1099" spans="1:12" ht="13.8" customHeight="1">
      <c r="A1099" s="82"/>
      <c r="B1099" s="100"/>
      <c r="C1099" s="100"/>
      <c r="D1099" s="100"/>
      <c r="E1099" s="100"/>
      <c r="F1099" s="100"/>
      <c r="G1099" s="100"/>
      <c r="H1099" s="100"/>
      <c r="I1099" s="100"/>
      <c r="J1099" s="26" t="s">
        <v>305</v>
      </c>
      <c r="K1099" s="193">
        <f>K1098/2</f>
        <v>53.508750000000013</v>
      </c>
      <c r="L1099" s="83"/>
    </row>
    <row r="1100" spans="1:12">
      <c r="A1100" s="82"/>
      <c r="B1100" s="246" t="s">
        <v>437</v>
      </c>
      <c r="C1100" s="247"/>
      <c r="D1100" s="247"/>
      <c r="E1100" s="247"/>
      <c r="F1100" s="247"/>
      <c r="G1100" s="247"/>
      <c r="H1100" s="247"/>
      <c r="I1100" s="247"/>
      <c r="J1100" s="247"/>
      <c r="K1100" s="247"/>
      <c r="L1100" s="83"/>
    </row>
    <row r="1101" spans="1:12">
      <c r="A1101" s="82"/>
      <c r="B1101" s="115"/>
      <c r="C1101" s="115"/>
      <c r="D1101" s="115"/>
      <c r="E1101" s="115"/>
      <c r="F1101" s="115"/>
      <c r="G1101" s="115"/>
      <c r="H1101" s="115"/>
      <c r="I1101" s="115"/>
      <c r="J1101" s="115"/>
      <c r="K1101" s="115"/>
      <c r="L1101" s="83"/>
    </row>
    <row r="1102" spans="1:12">
      <c r="A1102" s="67" t="s">
        <v>215</v>
      </c>
      <c r="B1102" s="248" t="s">
        <v>631</v>
      </c>
      <c r="C1102" s="248"/>
      <c r="D1102" s="248"/>
      <c r="E1102" s="248"/>
      <c r="F1102" s="248"/>
      <c r="G1102" s="248"/>
      <c r="H1102" s="248"/>
      <c r="I1102" s="248"/>
      <c r="J1102" s="248"/>
      <c r="K1102" s="248"/>
      <c r="L1102" s="249"/>
    </row>
    <row r="1103" spans="1:12">
      <c r="A1103" s="82"/>
      <c r="B1103" s="250"/>
      <c r="C1103" s="251"/>
      <c r="D1103" s="38" t="s">
        <v>54</v>
      </c>
      <c r="E1103" s="38" t="s">
        <v>55</v>
      </c>
      <c r="F1103" s="38" t="s">
        <v>56</v>
      </c>
      <c r="G1103" s="38" t="s">
        <v>57</v>
      </c>
      <c r="H1103" s="38" t="s">
        <v>58</v>
      </c>
      <c r="I1103" s="38" t="s">
        <v>64</v>
      </c>
      <c r="J1103" s="38"/>
      <c r="K1103" s="2"/>
      <c r="L1103" s="83"/>
    </row>
    <row r="1104" spans="1:12">
      <c r="A1104" s="82"/>
      <c r="B1104" s="250" t="s">
        <v>127</v>
      </c>
      <c r="C1104" s="251"/>
      <c r="D1104" s="88">
        <f>5.225+2.65+7.1+5.225</f>
        <v>20.2</v>
      </c>
      <c r="E1104" s="88">
        <v>0.15</v>
      </c>
      <c r="F1104" s="88">
        <v>0.4</v>
      </c>
      <c r="G1104" s="88">
        <v>1</v>
      </c>
      <c r="H1104" s="88"/>
      <c r="I1104" s="23">
        <f t="shared" ref="I1104:I1110" si="27">D1104*E1104*F1104*G1104</f>
        <v>1.212</v>
      </c>
      <c r="J1104" s="305"/>
      <c r="K1104" s="306"/>
      <c r="L1104" s="83"/>
    </row>
    <row r="1105" spans="1:12">
      <c r="A1105" s="82"/>
      <c r="B1105" s="250" t="s">
        <v>128</v>
      </c>
      <c r="C1105" s="251"/>
      <c r="D1105" s="88">
        <f>5.225+2.65+1.075+6.025+5.225</f>
        <v>20.2</v>
      </c>
      <c r="E1105" s="88">
        <v>0.15</v>
      </c>
      <c r="F1105" s="88">
        <v>0.4</v>
      </c>
      <c r="G1105" s="88">
        <v>1</v>
      </c>
      <c r="H1105" s="88"/>
      <c r="I1105" s="23">
        <f t="shared" si="27"/>
        <v>1.212</v>
      </c>
      <c r="J1105" s="307"/>
      <c r="K1105" s="308"/>
      <c r="L1105" s="83"/>
    </row>
    <row r="1106" spans="1:12">
      <c r="A1106" s="82"/>
      <c r="B1106" s="250" t="s">
        <v>129</v>
      </c>
      <c r="C1106" s="251"/>
      <c r="D1106" s="88">
        <f>3.65+7.125+3.675</f>
        <v>14.45</v>
      </c>
      <c r="E1106" s="88">
        <v>0.15</v>
      </c>
      <c r="F1106" s="88">
        <v>0.4</v>
      </c>
      <c r="G1106" s="88">
        <v>1</v>
      </c>
      <c r="H1106" s="88"/>
      <c r="I1106" s="23">
        <f t="shared" si="27"/>
        <v>0.86699999999999999</v>
      </c>
      <c r="J1106" s="307"/>
      <c r="K1106" s="308"/>
      <c r="L1106" s="83"/>
    </row>
    <row r="1107" spans="1:12">
      <c r="A1107" s="82"/>
      <c r="B1107" s="250" t="s">
        <v>130</v>
      </c>
      <c r="C1107" s="251"/>
      <c r="D1107" s="88">
        <f>4.91+4.67+4.87</f>
        <v>14.45</v>
      </c>
      <c r="E1107" s="88">
        <v>0.15</v>
      </c>
      <c r="F1107" s="88">
        <v>0.4</v>
      </c>
      <c r="G1107" s="88">
        <v>1</v>
      </c>
      <c r="H1107" s="88"/>
      <c r="I1107" s="23"/>
      <c r="J1107" s="307"/>
      <c r="K1107" s="308"/>
      <c r="L1107" s="83"/>
    </row>
    <row r="1108" spans="1:12">
      <c r="A1108" s="82"/>
      <c r="B1108" s="250" t="s">
        <v>131</v>
      </c>
      <c r="C1108" s="251"/>
      <c r="D1108" s="88">
        <f>7.3+3.475+3.675</f>
        <v>14.45</v>
      </c>
      <c r="E1108" s="88">
        <v>0.15</v>
      </c>
      <c r="F1108" s="88">
        <v>0.4</v>
      </c>
      <c r="G1108" s="88">
        <v>1</v>
      </c>
      <c r="H1108" s="88"/>
      <c r="I1108" s="23">
        <f t="shared" si="27"/>
        <v>0.86699999999999999</v>
      </c>
      <c r="J1108" s="307"/>
      <c r="K1108" s="308"/>
      <c r="L1108" s="83"/>
    </row>
    <row r="1109" spans="1:12">
      <c r="A1109" s="82"/>
      <c r="B1109" s="250" t="s">
        <v>132</v>
      </c>
      <c r="C1109" s="251"/>
      <c r="D1109" s="88">
        <f>4.91+5.368+4.172</f>
        <v>14.45</v>
      </c>
      <c r="E1109" s="88">
        <v>0.15</v>
      </c>
      <c r="F1109" s="88">
        <v>0.4</v>
      </c>
      <c r="G1109" s="88">
        <v>1</v>
      </c>
      <c r="H1109" s="88"/>
      <c r="I1109" s="23">
        <f t="shared" si="27"/>
        <v>0.86699999999999999</v>
      </c>
      <c r="J1109" s="307"/>
      <c r="K1109" s="308"/>
      <c r="L1109" s="83"/>
    </row>
    <row r="1110" spans="1:12">
      <c r="A1110" s="82"/>
      <c r="B1110" s="250" t="s">
        <v>133</v>
      </c>
      <c r="C1110" s="251"/>
      <c r="D1110" s="88">
        <f>3.225+5.4+5.825</f>
        <v>14.45</v>
      </c>
      <c r="E1110" s="88">
        <v>0.15</v>
      </c>
      <c r="F1110" s="88">
        <v>0.4</v>
      </c>
      <c r="G1110" s="88">
        <v>1</v>
      </c>
      <c r="H1110" s="88"/>
      <c r="I1110" s="23">
        <f t="shared" si="27"/>
        <v>0.86699999999999999</v>
      </c>
      <c r="J1110" s="307"/>
      <c r="K1110" s="308"/>
      <c r="L1110" s="83"/>
    </row>
    <row r="1111" spans="1:12">
      <c r="A1111" s="82"/>
      <c r="B1111" s="100"/>
      <c r="C1111" s="100"/>
      <c r="D1111" s="100"/>
      <c r="E1111" s="100"/>
      <c r="F1111" s="100"/>
      <c r="G1111" s="100"/>
      <c r="H1111" s="100"/>
      <c r="I1111" s="100"/>
      <c r="J1111" s="26" t="s">
        <v>52</v>
      </c>
      <c r="K1111" s="59">
        <f>SUM(I1104:I1110)</f>
        <v>5.8919999999999995</v>
      </c>
      <c r="L1111" s="83"/>
    </row>
    <row r="1112" spans="1:12">
      <c r="A1112" s="82"/>
      <c r="B1112" s="246" t="s">
        <v>437</v>
      </c>
      <c r="C1112" s="247"/>
      <c r="D1112" s="247"/>
      <c r="E1112" s="247"/>
      <c r="F1112" s="247"/>
      <c r="G1112" s="247"/>
      <c r="H1112" s="247"/>
      <c r="I1112" s="247"/>
      <c r="J1112" s="247"/>
      <c r="K1112" s="247"/>
      <c r="L1112" s="83"/>
    </row>
    <row r="1113" spans="1:12">
      <c r="A1113" s="82"/>
      <c r="B1113" s="115"/>
      <c r="C1113" s="115"/>
      <c r="D1113" s="115"/>
      <c r="E1113" s="115"/>
      <c r="F1113" s="115"/>
      <c r="G1113" s="115"/>
      <c r="H1113" s="115"/>
      <c r="I1113" s="115"/>
      <c r="J1113" s="115"/>
      <c r="K1113" s="115"/>
      <c r="L1113" s="83"/>
    </row>
    <row r="1114" spans="1:12">
      <c r="A1114" s="67" t="s">
        <v>216</v>
      </c>
      <c r="B1114" s="248" t="s">
        <v>108</v>
      </c>
      <c r="C1114" s="248"/>
      <c r="D1114" s="248"/>
      <c r="E1114" s="248"/>
      <c r="F1114" s="248"/>
      <c r="G1114" s="248"/>
      <c r="H1114" s="248"/>
      <c r="I1114" s="248"/>
      <c r="J1114" s="248"/>
      <c r="K1114" s="248"/>
      <c r="L1114" s="249"/>
    </row>
    <row r="1115" spans="1:12">
      <c r="A1115" s="82"/>
      <c r="B1115" s="17"/>
      <c r="C1115" s="17"/>
      <c r="D1115" s="17"/>
      <c r="E1115" s="17"/>
      <c r="F1115" s="17"/>
      <c r="G1115" s="17"/>
      <c r="H1115" s="17"/>
      <c r="I1115" s="17"/>
      <c r="J1115" s="17"/>
      <c r="K1115" s="17"/>
      <c r="L1115" s="83"/>
    </row>
    <row r="1116" spans="1:12">
      <c r="A1116" s="82"/>
      <c r="B1116" s="250"/>
      <c r="C1116" s="251"/>
      <c r="D1116" s="38" t="s">
        <v>54</v>
      </c>
      <c r="E1116" s="38" t="s">
        <v>55</v>
      </c>
      <c r="F1116" s="38" t="s">
        <v>56</v>
      </c>
      <c r="G1116" s="38" t="s">
        <v>57</v>
      </c>
      <c r="H1116" s="38" t="s">
        <v>58</v>
      </c>
      <c r="I1116" s="38" t="s">
        <v>59</v>
      </c>
      <c r="J1116" s="38"/>
      <c r="K1116" s="2"/>
      <c r="L1116" s="83"/>
    </row>
    <row r="1117" spans="1:12">
      <c r="A1117" s="82"/>
      <c r="B1117" s="243" t="s">
        <v>10</v>
      </c>
      <c r="C1117" s="244"/>
      <c r="D1117" s="38"/>
      <c r="E1117" s="38"/>
      <c r="F1117" s="38"/>
      <c r="G1117" s="99">
        <f>51.2+52.6</f>
        <v>103.80000000000001</v>
      </c>
      <c r="H1117" s="38"/>
      <c r="I1117" s="38"/>
      <c r="J1117" s="38"/>
      <c r="K1117" s="5"/>
      <c r="L1117" s="83"/>
    </row>
    <row r="1118" spans="1:12">
      <c r="A1118" s="82"/>
      <c r="B1118" s="2"/>
      <c r="C1118" s="2"/>
      <c r="D1118" s="121"/>
      <c r="E1118" s="121"/>
      <c r="F1118" s="121"/>
      <c r="G1118" s="121"/>
      <c r="H1118" s="121"/>
      <c r="I1118" s="121"/>
      <c r="J1118" s="121" t="s">
        <v>52</v>
      </c>
      <c r="K1118" s="4">
        <f>SUM(G1117:G1117)</f>
        <v>103.80000000000001</v>
      </c>
      <c r="L1118" s="83"/>
    </row>
    <row r="1119" spans="1:12">
      <c r="A1119" s="82"/>
      <c r="B1119" s="246" t="s">
        <v>437</v>
      </c>
      <c r="C1119" s="247"/>
      <c r="D1119" s="247"/>
      <c r="E1119" s="247"/>
      <c r="F1119" s="247"/>
      <c r="G1119" s="247"/>
      <c r="H1119" s="247"/>
      <c r="I1119" s="247"/>
      <c r="J1119" s="247"/>
      <c r="K1119" s="247"/>
      <c r="L1119" s="83"/>
    </row>
    <row r="1120" spans="1:12">
      <c r="A1120" s="82"/>
      <c r="B1120" s="245"/>
      <c r="C1120" s="245"/>
      <c r="D1120" s="245"/>
      <c r="E1120" s="245"/>
      <c r="F1120" s="245"/>
      <c r="G1120" s="245"/>
      <c r="H1120" s="245"/>
      <c r="I1120" s="245"/>
      <c r="J1120" s="245"/>
      <c r="K1120" s="245"/>
      <c r="L1120" s="83"/>
    </row>
    <row r="1121" spans="1:12">
      <c r="A1121" s="82"/>
      <c r="B1121" s="245"/>
      <c r="C1121" s="245"/>
      <c r="D1121" s="245"/>
      <c r="E1121" s="245"/>
      <c r="F1121" s="245"/>
      <c r="G1121" s="245"/>
      <c r="H1121" s="245"/>
      <c r="I1121" s="245"/>
      <c r="J1121" s="245"/>
      <c r="K1121" s="245"/>
      <c r="L1121" s="83"/>
    </row>
    <row r="1122" spans="1:12">
      <c r="A1122" s="82"/>
      <c r="B1122" s="117"/>
      <c r="C1122" s="117"/>
      <c r="D1122" s="117"/>
      <c r="E1122" s="117"/>
      <c r="F1122" s="117"/>
      <c r="G1122" s="117"/>
      <c r="H1122" s="117"/>
      <c r="I1122" s="117"/>
      <c r="J1122" s="117"/>
      <c r="K1122" s="117"/>
      <c r="L1122" s="83"/>
    </row>
    <row r="1123" spans="1:12">
      <c r="A1123" s="82"/>
      <c r="B1123" s="117"/>
      <c r="C1123" s="117"/>
      <c r="D1123" s="117"/>
      <c r="E1123" s="117"/>
      <c r="F1123" s="117"/>
      <c r="G1123" s="117"/>
      <c r="H1123" s="117"/>
      <c r="I1123" s="117"/>
      <c r="J1123" s="117"/>
      <c r="K1123" s="117"/>
      <c r="L1123" s="83"/>
    </row>
    <row r="1124" spans="1:12">
      <c r="A1124" s="82"/>
      <c r="B1124" s="117"/>
      <c r="C1124" s="117"/>
      <c r="D1124" s="117"/>
      <c r="E1124" s="117"/>
      <c r="F1124" s="117"/>
      <c r="G1124" s="117"/>
      <c r="H1124" s="117"/>
      <c r="I1124" s="117"/>
      <c r="J1124" s="117"/>
      <c r="K1124" s="117"/>
      <c r="L1124" s="83"/>
    </row>
    <row r="1125" spans="1:12">
      <c r="A1125" s="82"/>
      <c r="B1125" s="117"/>
      <c r="C1125" s="117"/>
      <c r="D1125" s="117"/>
      <c r="E1125" s="117"/>
      <c r="F1125" s="117"/>
      <c r="G1125" s="117"/>
      <c r="H1125" s="117"/>
      <c r="I1125" s="117"/>
      <c r="J1125" s="117"/>
      <c r="K1125" s="117"/>
      <c r="L1125" s="83"/>
    </row>
    <row r="1126" spans="1:12">
      <c r="A1126" s="82"/>
      <c r="B1126" s="117"/>
      <c r="C1126" s="117"/>
      <c r="D1126" s="117"/>
      <c r="E1126" s="117"/>
      <c r="F1126" s="117"/>
      <c r="G1126" s="117"/>
      <c r="H1126" s="117"/>
      <c r="I1126" s="117"/>
      <c r="J1126" s="117"/>
      <c r="K1126" s="117"/>
      <c r="L1126" s="83"/>
    </row>
    <row r="1127" spans="1:12">
      <c r="A1127" s="82"/>
      <c r="B1127" s="117"/>
      <c r="C1127" s="117"/>
      <c r="D1127" s="117"/>
      <c r="E1127" s="117"/>
      <c r="F1127" s="117"/>
      <c r="G1127" s="117"/>
      <c r="H1127" s="117"/>
      <c r="I1127" s="117"/>
      <c r="J1127" s="117"/>
      <c r="K1127" s="117"/>
      <c r="L1127" s="83"/>
    </row>
    <row r="1128" spans="1:12">
      <c r="A1128" s="82"/>
      <c r="B1128" s="117"/>
      <c r="C1128" s="117"/>
      <c r="D1128" s="117"/>
      <c r="E1128" s="117"/>
      <c r="F1128" s="117"/>
      <c r="G1128" s="117"/>
      <c r="H1128" s="117"/>
      <c r="I1128" s="117"/>
      <c r="J1128" s="117"/>
      <c r="K1128" s="117"/>
      <c r="L1128" s="83"/>
    </row>
    <row r="1129" spans="1:12">
      <c r="A1129" s="67" t="s">
        <v>217</v>
      </c>
      <c r="B1129" s="248" t="s">
        <v>119</v>
      </c>
      <c r="C1129" s="248"/>
      <c r="D1129" s="248"/>
      <c r="E1129" s="248"/>
      <c r="F1129" s="248"/>
      <c r="G1129" s="248"/>
      <c r="H1129" s="248"/>
      <c r="I1129" s="248"/>
      <c r="J1129" s="248"/>
      <c r="K1129" s="248"/>
      <c r="L1129" s="249"/>
    </row>
    <row r="1130" spans="1:12">
      <c r="A1130" s="82"/>
      <c r="B1130" s="17"/>
      <c r="C1130" s="17"/>
      <c r="D1130" s="17"/>
      <c r="E1130" s="17"/>
      <c r="F1130" s="17"/>
      <c r="G1130" s="17"/>
      <c r="H1130" s="17"/>
      <c r="I1130" s="17"/>
      <c r="J1130" s="17"/>
      <c r="K1130" s="17"/>
      <c r="L1130" s="83"/>
    </row>
    <row r="1131" spans="1:12">
      <c r="A1131" s="82"/>
      <c r="B1131" s="17"/>
      <c r="C1131" s="17"/>
      <c r="D1131" s="17"/>
      <c r="E1131" s="17"/>
      <c r="F1131" s="17"/>
      <c r="G1131" s="17"/>
      <c r="H1131" s="17"/>
      <c r="I1131" s="17"/>
      <c r="J1131" s="17"/>
      <c r="K1131" s="17"/>
      <c r="L1131" s="83"/>
    </row>
    <row r="1132" spans="1:12">
      <c r="A1132" s="82"/>
      <c r="B1132" s="250"/>
      <c r="C1132" s="251"/>
      <c r="D1132" s="38" t="s">
        <v>54</v>
      </c>
      <c r="E1132" s="38" t="s">
        <v>55</v>
      </c>
      <c r="F1132" s="38" t="s">
        <v>56</v>
      </c>
      <c r="G1132" s="38" t="s">
        <v>57</v>
      </c>
      <c r="H1132" s="38" t="s">
        <v>58</v>
      </c>
      <c r="I1132" s="38" t="s">
        <v>59</v>
      </c>
      <c r="J1132" s="38"/>
      <c r="K1132" s="2"/>
      <c r="L1132" s="83"/>
    </row>
    <row r="1133" spans="1:12">
      <c r="A1133" s="82"/>
      <c r="B1133" s="243" t="s">
        <v>10</v>
      </c>
      <c r="C1133" s="244"/>
      <c r="D1133" s="38"/>
      <c r="E1133" s="38"/>
      <c r="F1133" s="38"/>
      <c r="G1133" s="99">
        <f>13.9+17.3</f>
        <v>31.200000000000003</v>
      </c>
      <c r="H1133" s="38"/>
      <c r="I1133" s="38"/>
      <c r="J1133" s="38"/>
      <c r="K1133" s="5"/>
      <c r="L1133" s="83"/>
    </row>
    <row r="1134" spans="1:12">
      <c r="A1134" s="82"/>
      <c r="B1134" s="2"/>
      <c r="C1134" s="2"/>
      <c r="D1134" s="121"/>
      <c r="E1134" s="121"/>
      <c r="F1134" s="121"/>
      <c r="G1134" s="121"/>
      <c r="H1134" s="121"/>
      <c r="I1134" s="121"/>
      <c r="J1134" s="121" t="s">
        <v>52</v>
      </c>
      <c r="K1134" s="4">
        <f>SUM(G1133:G1133)</f>
        <v>31.200000000000003</v>
      </c>
      <c r="L1134" s="83"/>
    </row>
    <row r="1135" spans="1:12">
      <c r="A1135" s="82"/>
      <c r="B1135" s="246" t="s">
        <v>437</v>
      </c>
      <c r="C1135" s="247"/>
      <c r="D1135" s="247"/>
      <c r="E1135" s="247"/>
      <c r="F1135" s="247"/>
      <c r="G1135" s="247"/>
      <c r="H1135" s="247"/>
      <c r="I1135" s="247"/>
      <c r="J1135" s="247"/>
      <c r="K1135" s="247"/>
      <c r="L1135" s="83"/>
    </row>
    <row r="1136" spans="1:12">
      <c r="A1136" s="82"/>
      <c r="B1136" s="245"/>
      <c r="C1136" s="245"/>
      <c r="D1136" s="245"/>
      <c r="E1136" s="245"/>
      <c r="F1136" s="245"/>
      <c r="G1136" s="245"/>
      <c r="H1136" s="245"/>
      <c r="I1136" s="245"/>
      <c r="J1136" s="245"/>
      <c r="K1136" s="245"/>
      <c r="L1136" s="83"/>
    </row>
    <row r="1137" spans="1:12">
      <c r="A1137" s="82"/>
      <c r="B1137" s="245"/>
      <c r="C1137" s="245"/>
      <c r="D1137" s="245"/>
      <c r="E1137" s="245"/>
      <c r="F1137" s="245"/>
      <c r="G1137" s="245"/>
      <c r="H1137" s="245"/>
      <c r="I1137" s="245"/>
      <c r="J1137" s="245"/>
      <c r="K1137" s="245"/>
      <c r="L1137" s="83"/>
    </row>
    <row r="1138" spans="1:12">
      <c r="A1138" s="82"/>
      <c r="B1138" s="117"/>
      <c r="C1138" s="117"/>
      <c r="D1138" s="117"/>
      <c r="E1138" s="117"/>
      <c r="F1138" s="117"/>
      <c r="G1138" s="117"/>
      <c r="H1138" s="117"/>
      <c r="I1138" s="117"/>
      <c r="J1138" s="117"/>
      <c r="K1138" s="117"/>
      <c r="L1138" s="83"/>
    </row>
    <row r="1139" spans="1:12">
      <c r="A1139" s="82"/>
      <c r="B1139" s="117"/>
      <c r="C1139" s="117"/>
      <c r="D1139" s="117"/>
      <c r="E1139" s="117"/>
      <c r="F1139" s="117"/>
      <c r="G1139" s="117"/>
      <c r="H1139" s="117"/>
      <c r="I1139" s="117"/>
      <c r="J1139" s="117"/>
      <c r="K1139" s="117"/>
      <c r="L1139" s="83"/>
    </row>
    <row r="1140" spans="1:12">
      <c r="A1140" s="82"/>
      <c r="B1140" s="117"/>
      <c r="C1140" s="117"/>
      <c r="D1140" s="117"/>
      <c r="E1140" s="117"/>
      <c r="F1140" s="117"/>
      <c r="G1140" s="117"/>
      <c r="H1140" s="117"/>
      <c r="I1140" s="117"/>
      <c r="J1140" s="117"/>
      <c r="K1140" s="117"/>
      <c r="L1140" s="83"/>
    </row>
    <row r="1141" spans="1:12">
      <c r="A1141" s="82"/>
      <c r="B1141" s="117"/>
      <c r="C1141" s="117"/>
      <c r="D1141" s="117"/>
      <c r="E1141" s="117"/>
      <c r="F1141" s="117"/>
      <c r="G1141" s="117"/>
      <c r="H1141" s="117"/>
      <c r="I1141" s="117"/>
      <c r="J1141" s="117"/>
      <c r="K1141" s="117"/>
      <c r="L1141" s="83"/>
    </row>
    <row r="1142" spans="1:12">
      <c r="A1142" s="82"/>
      <c r="B1142" s="117"/>
      <c r="C1142" s="117"/>
      <c r="D1142" s="117"/>
      <c r="E1142" s="117"/>
      <c r="F1142" s="117"/>
      <c r="G1142" s="117"/>
      <c r="H1142" s="117"/>
      <c r="I1142" s="117"/>
      <c r="J1142" s="117"/>
      <c r="K1142" s="117"/>
      <c r="L1142" s="83"/>
    </row>
    <row r="1143" spans="1:12">
      <c r="A1143" s="82"/>
      <c r="B1143" s="117"/>
      <c r="C1143" s="117"/>
      <c r="D1143" s="117"/>
      <c r="E1143" s="117"/>
      <c r="F1143" s="117"/>
      <c r="G1143" s="117"/>
      <c r="H1143" s="117"/>
      <c r="I1143" s="117"/>
      <c r="J1143" s="117"/>
      <c r="K1143" s="117"/>
      <c r="L1143" s="83"/>
    </row>
    <row r="1144" spans="1:12">
      <c r="A1144" s="82"/>
      <c r="B1144" s="117"/>
      <c r="C1144" s="117"/>
      <c r="D1144" s="117"/>
      <c r="E1144" s="117"/>
      <c r="F1144" s="117"/>
      <c r="G1144" s="117"/>
      <c r="H1144" s="117"/>
      <c r="I1144" s="117"/>
      <c r="J1144" s="117"/>
      <c r="K1144" s="117"/>
      <c r="L1144" s="83"/>
    </row>
    <row r="1145" spans="1:12">
      <c r="A1145" s="82"/>
      <c r="B1145" s="117"/>
      <c r="C1145" s="117"/>
      <c r="D1145" s="117"/>
      <c r="E1145" s="117"/>
      <c r="F1145" s="117"/>
      <c r="G1145" s="117"/>
      <c r="H1145" s="117"/>
      <c r="I1145" s="117"/>
      <c r="J1145" s="117"/>
      <c r="K1145" s="117"/>
      <c r="L1145" s="83"/>
    </row>
    <row r="1146" spans="1:12">
      <c r="A1146" s="67" t="s">
        <v>218</v>
      </c>
      <c r="B1146" s="248" t="s">
        <v>120</v>
      </c>
      <c r="C1146" s="248"/>
      <c r="D1146" s="248"/>
      <c r="E1146" s="248"/>
      <c r="F1146" s="248"/>
      <c r="G1146" s="248"/>
      <c r="H1146" s="248"/>
      <c r="I1146" s="248"/>
      <c r="J1146" s="248"/>
      <c r="K1146" s="248"/>
      <c r="L1146" s="249"/>
    </row>
    <row r="1147" spans="1:12">
      <c r="A1147" s="82"/>
      <c r="B1147" s="17"/>
      <c r="C1147" s="17"/>
      <c r="D1147" s="17"/>
      <c r="E1147" s="17"/>
      <c r="F1147" s="17"/>
      <c r="G1147" s="17"/>
      <c r="H1147" s="17"/>
      <c r="I1147" s="17"/>
      <c r="J1147" s="17"/>
      <c r="K1147" s="17"/>
      <c r="L1147" s="83"/>
    </row>
    <row r="1148" spans="1:12">
      <c r="A1148" s="82"/>
      <c r="B1148" s="37"/>
      <c r="C1148" s="37"/>
      <c r="D1148" s="38" t="s">
        <v>54</v>
      </c>
      <c r="E1148" s="38" t="s">
        <v>55</v>
      </c>
      <c r="F1148" s="38" t="s">
        <v>56</v>
      </c>
      <c r="G1148" s="38" t="s">
        <v>57</v>
      </c>
      <c r="H1148" s="38" t="s">
        <v>58</v>
      </c>
      <c r="I1148" s="38" t="s">
        <v>59</v>
      </c>
      <c r="J1148" s="38"/>
      <c r="K1148" s="2"/>
      <c r="L1148" s="83"/>
    </row>
    <row r="1149" spans="1:12">
      <c r="A1149" s="82"/>
      <c r="B1149" s="243" t="s">
        <v>10</v>
      </c>
      <c r="C1149" s="244"/>
      <c r="D1149" s="38"/>
      <c r="E1149" s="38"/>
      <c r="F1149" s="38"/>
      <c r="G1149" s="99">
        <f>126.5+128.8</f>
        <v>255.3</v>
      </c>
      <c r="H1149" s="38"/>
      <c r="I1149" s="38"/>
      <c r="J1149" s="38"/>
      <c r="K1149" s="5"/>
      <c r="L1149" s="83"/>
    </row>
    <row r="1150" spans="1:12">
      <c r="A1150" s="82"/>
      <c r="B1150" s="2"/>
      <c r="C1150" s="2"/>
      <c r="D1150" s="121"/>
      <c r="E1150" s="121"/>
      <c r="F1150" s="121"/>
      <c r="G1150" s="121"/>
      <c r="H1150" s="121"/>
      <c r="I1150" s="121"/>
      <c r="J1150" s="121" t="s">
        <v>52</v>
      </c>
      <c r="K1150" s="4">
        <f>SUM(G1149:G1149)</f>
        <v>255.3</v>
      </c>
      <c r="L1150" s="83"/>
    </row>
    <row r="1151" spans="1:12">
      <c r="A1151" s="82"/>
      <c r="B1151" s="246" t="s">
        <v>437</v>
      </c>
      <c r="C1151" s="247"/>
      <c r="D1151" s="247"/>
      <c r="E1151" s="247"/>
      <c r="F1151" s="247"/>
      <c r="G1151" s="247"/>
      <c r="H1151" s="247"/>
      <c r="I1151" s="247"/>
      <c r="J1151" s="247"/>
      <c r="K1151" s="247"/>
      <c r="L1151" s="83"/>
    </row>
    <row r="1152" spans="1:12">
      <c r="A1152" s="82"/>
      <c r="B1152" s="245"/>
      <c r="C1152" s="245"/>
      <c r="D1152" s="245"/>
      <c r="E1152" s="245"/>
      <c r="F1152" s="245"/>
      <c r="G1152" s="245"/>
      <c r="H1152" s="245"/>
      <c r="I1152" s="245"/>
      <c r="J1152" s="245"/>
      <c r="K1152" s="245"/>
      <c r="L1152" s="83"/>
    </row>
    <row r="1153" spans="1:12">
      <c r="A1153" s="82"/>
      <c r="B1153" s="117"/>
      <c r="C1153" s="117"/>
      <c r="D1153" s="117"/>
      <c r="E1153" s="117"/>
      <c r="F1153" s="117"/>
      <c r="G1153" s="117"/>
      <c r="H1153" s="117"/>
      <c r="I1153" s="117"/>
      <c r="J1153" s="117"/>
      <c r="K1153" s="117"/>
      <c r="L1153" s="83"/>
    </row>
    <row r="1154" spans="1:12">
      <c r="A1154" s="82"/>
      <c r="B1154" s="117"/>
      <c r="C1154" s="117"/>
      <c r="D1154" s="117"/>
      <c r="E1154" s="117"/>
      <c r="F1154" s="117"/>
      <c r="G1154" s="117"/>
      <c r="H1154" s="117"/>
      <c r="I1154" s="117"/>
      <c r="J1154" s="117"/>
      <c r="K1154" s="117"/>
      <c r="L1154" s="83"/>
    </row>
    <row r="1155" spans="1:12">
      <c r="A1155" s="82"/>
      <c r="B1155" s="117"/>
      <c r="C1155" s="117"/>
      <c r="D1155" s="117"/>
      <c r="E1155" s="117"/>
      <c r="F1155" s="117"/>
      <c r="G1155" s="117"/>
      <c r="H1155" s="117"/>
      <c r="I1155" s="117"/>
      <c r="J1155" s="117"/>
      <c r="K1155" s="117"/>
      <c r="L1155" s="83"/>
    </row>
    <row r="1156" spans="1:12">
      <c r="A1156" s="82"/>
      <c r="B1156" s="117"/>
      <c r="C1156" s="117"/>
      <c r="D1156" s="117"/>
      <c r="E1156" s="117"/>
      <c r="F1156" s="117"/>
      <c r="G1156" s="117"/>
      <c r="H1156" s="117"/>
      <c r="I1156" s="117"/>
      <c r="J1156" s="117"/>
      <c r="K1156" s="117"/>
      <c r="L1156" s="83"/>
    </row>
    <row r="1157" spans="1:12">
      <c r="A1157" s="82"/>
      <c r="B1157" s="117"/>
      <c r="C1157" s="117"/>
      <c r="D1157" s="117"/>
      <c r="E1157" s="117"/>
      <c r="F1157" s="117"/>
      <c r="G1157" s="117"/>
      <c r="H1157" s="117"/>
      <c r="I1157" s="117"/>
      <c r="J1157" s="117"/>
      <c r="K1157" s="117"/>
      <c r="L1157" s="83"/>
    </row>
    <row r="1158" spans="1:12">
      <c r="A1158" s="82"/>
      <c r="B1158" s="117"/>
      <c r="C1158" s="117"/>
      <c r="D1158" s="117"/>
      <c r="E1158" s="117"/>
      <c r="F1158" s="117"/>
      <c r="G1158" s="117"/>
      <c r="H1158" s="117"/>
      <c r="I1158" s="117"/>
      <c r="J1158" s="117"/>
      <c r="K1158" s="117"/>
      <c r="L1158" s="83"/>
    </row>
    <row r="1159" spans="1:12">
      <c r="A1159" s="82"/>
      <c r="B1159" s="117"/>
      <c r="C1159" s="117"/>
      <c r="D1159" s="117"/>
      <c r="E1159" s="117"/>
      <c r="F1159" s="117"/>
      <c r="G1159" s="117"/>
      <c r="H1159" s="117"/>
      <c r="I1159" s="117"/>
      <c r="J1159" s="117"/>
      <c r="K1159" s="117"/>
      <c r="L1159" s="83"/>
    </row>
    <row r="1160" spans="1:12">
      <c r="A1160" s="82"/>
      <c r="B1160" s="245"/>
      <c r="C1160" s="245"/>
      <c r="D1160" s="245"/>
      <c r="E1160" s="245"/>
      <c r="F1160" s="245"/>
      <c r="G1160" s="245"/>
      <c r="H1160" s="245"/>
      <c r="I1160" s="245"/>
      <c r="J1160" s="245"/>
      <c r="K1160" s="245"/>
      <c r="L1160" s="83"/>
    </row>
    <row r="1161" spans="1:12">
      <c r="A1161" s="67" t="s">
        <v>219</v>
      </c>
      <c r="B1161" s="343" t="s">
        <v>182</v>
      </c>
      <c r="C1161" s="343"/>
      <c r="D1161" s="343"/>
      <c r="E1161" s="343"/>
      <c r="F1161" s="343"/>
      <c r="G1161" s="343"/>
      <c r="H1161" s="343"/>
      <c r="I1161" s="343"/>
      <c r="J1161" s="343"/>
      <c r="K1161" s="343"/>
      <c r="L1161" s="343"/>
    </row>
    <row r="1162" spans="1:12">
      <c r="A1162" s="67" t="s">
        <v>220</v>
      </c>
      <c r="B1162" s="248" t="s">
        <v>185</v>
      </c>
      <c r="C1162" s="248"/>
      <c r="D1162" s="248"/>
      <c r="E1162" s="248"/>
      <c r="F1162" s="248"/>
      <c r="G1162" s="248"/>
      <c r="H1162" s="248"/>
      <c r="I1162" s="248"/>
      <c r="J1162" s="248"/>
      <c r="K1162" s="248"/>
      <c r="L1162" s="249"/>
    </row>
    <row r="1163" spans="1:12">
      <c r="A1163" s="67" t="s">
        <v>229</v>
      </c>
      <c r="B1163" s="248" t="s">
        <v>109</v>
      </c>
      <c r="C1163" s="248"/>
      <c r="D1163" s="248"/>
      <c r="E1163" s="248"/>
      <c r="F1163" s="248"/>
      <c r="G1163" s="248"/>
      <c r="H1163" s="248"/>
      <c r="I1163" s="248"/>
      <c r="J1163" s="248"/>
      <c r="K1163" s="248"/>
      <c r="L1163" s="248"/>
    </row>
    <row r="1164" spans="1:12">
      <c r="A1164" s="133"/>
      <c r="B1164" s="170"/>
      <c r="C1164" s="170"/>
      <c r="D1164" s="19"/>
      <c r="E1164" s="19"/>
      <c r="F1164" s="19"/>
      <c r="G1164" s="19"/>
      <c r="H1164" s="19"/>
      <c r="I1164" s="19"/>
      <c r="J1164" s="19"/>
      <c r="K1164" s="19"/>
      <c r="L1164" s="81"/>
    </row>
    <row r="1165" spans="1:12">
      <c r="A1165" s="82"/>
      <c r="B1165" s="260"/>
      <c r="C1165" s="260"/>
      <c r="D1165" s="135" t="s">
        <v>54</v>
      </c>
      <c r="E1165" s="38" t="s">
        <v>55</v>
      </c>
      <c r="F1165" s="38" t="s">
        <v>56</v>
      </c>
      <c r="G1165" s="38" t="s">
        <v>57</v>
      </c>
      <c r="H1165" s="38" t="s">
        <v>58</v>
      </c>
      <c r="I1165" s="38" t="s">
        <v>64</v>
      </c>
      <c r="J1165" s="38"/>
      <c r="K1165" s="2"/>
      <c r="L1165" s="83"/>
    </row>
    <row r="1166" spans="1:12">
      <c r="A1166" s="82"/>
      <c r="B1166" s="260" t="s">
        <v>245</v>
      </c>
      <c r="C1166" s="260"/>
      <c r="D1166" s="87">
        <f>1.249+1.247</f>
        <v>2.4960000000000004</v>
      </c>
      <c r="E1166" s="88">
        <v>0.15</v>
      </c>
      <c r="F1166" s="88">
        <v>0.3</v>
      </c>
      <c r="G1166" s="88">
        <v>1</v>
      </c>
      <c r="H1166" s="88">
        <f>(F1166+F1166+E1166)</f>
        <v>0.75</v>
      </c>
      <c r="I1166" s="23">
        <f>H1166*G1166*D1166</f>
        <v>1.8720000000000003</v>
      </c>
      <c r="J1166" s="305"/>
      <c r="K1166" s="306"/>
      <c r="L1166" s="83"/>
    </row>
    <row r="1167" spans="1:12">
      <c r="A1167" s="82"/>
      <c r="B1167" s="351" t="s">
        <v>128</v>
      </c>
      <c r="C1167" s="352"/>
      <c r="D1167" s="88">
        <v>2.5</v>
      </c>
      <c r="E1167" s="88">
        <v>0.15</v>
      </c>
      <c r="F1167" s="88">
        <v>0.3</v>
      </c>
      <c r="G1167" s="88">
        <v>1</v>
      </c>
      <c r="H1167" s="88">
        <f t="shared" ref="H1167" si="28">(F1167+F1167+E1167)</f>
        <v>0.75</v>
      </c>
      <c r="I1167" s="23">
        <f t="shared" ref="I1167" si="29">H1167*G1167*D1167</f>
        <v>1.875</v>
      </c>
      <c r="J1167" s="307"/>
      <c r="K1167" s="308"/>
      <c r="L1167" s="83"/>
    </row>
    <row r="1168" spans="1:12">
      <c r="A1168" s="82"/>
      <c r="B1168" s="100"/>
      <c r="C1168" s="100"/>
      <c r="D1168" s="100"/>
      <c r="E1168" s="100"/>
      <c r="F1168" s="100"/>
      <c r="G1168" s="100"/>
      <c r="H1168" s="100"/>
      <c r="I1168" s="100"/>
      <c r="J1168" s="26" t="s">
        <v>52</v>
      </c>
      <c r="K1168" s="59">
        <f>SUM(I1166:I1167)</f>
        <v>3.7470000000000003</v>
      </c>
      <c r="L1168" s="83"/>
    </row>
    <row r="1169" spans="1:12">
      <c r="A1169" s="82"/>
      <c r="B1169" s="246" t="s">
        <v>437</v>
      </c>
      <c r="C1169" s="247"/>
      <c r="D1169" s="247"/>
      <c r="E1169" s="247"/>
      <c r="F1169" s="247"/>
      <c r="G1169" s="247"/>
      <c r="H1169" s="247"/>
      <c r="I1169" s="247"/>
      <c r="J1169" s="247"/>
      <c r="K1169" s="247"/>
      <c r="L1169" s="83"/>
    </row>
    <row r="1170" spans="1:12">
      <c r="A1170" s="82"/>
      <c r="B1170" s="115"/>
      <c r="C1170" s="115"/>
      <c r="D1170" s="115"/>
      <c r="E1170" s="115"/>
      <c r="F1170" s="115"/>
      <c r="G1170" s="115"/>
      <c r="H1170" s="115"/>
      <c r="I1170" s="115"/>
      <c r="J1170" s="115"/>
      <c r="K1170" s="115"/>
      <c r="L1170" s="83"/>
    </row>
    <row r="1171" spans="1:12">
      <c r="A1171" s="67" t="s">
        <v>230</v>
      </c>
      <c r="B1171" s="248" t="s">
        <v>631</v>
      </c>
      <c r="C1171" s="248"/>
      <c r="D1171" s="248"/>
      <c r="E1171" s="248"/>
      <c r="F1171" s="248"/>
      <c r="G1171" s="248"/>
      <c r="H1171" s="248"/>
      <c r="I1171" s="248"/>
      <c r="J1171" s="248"/>
      <c r="K1171" s="248"/>
      <c r="L1171" s="249"/>
    </row>
    <row r="1172" spans="1:12">
      <c r="A1172" s="82"/>
      <c r="B1172" s="17"/>
      <c r="C1172" s="17"/>
      <c r="D1172" s="17"/>
      <c r="E1172" s="17"/>
      <c r="F1172" s="17"/>
      <c r="G1172" s="17"/>
      <c r="H1172" s="17"/>
      <c r="I1172" s="17"/>
      <c r="J1172" s="17"/>
      <c r="K1172" s="17"/>
      <c r="L1172" s="83"/>
    </row>
    <row r="1173" spans="1:12">
      <c r="A1173" s="82"/>
      <c r="B1173" s="17"/>
      <c r="C1173" s="17"/>
      <c r="D1173" s="17"/>
      <c r="E1173" s="17"/>
      <c r="F1173" s="17"/>
      <c r="G1173" s="17"/>
      <c r="H1173" s="17"/>
      <c r="I1173" s="17"/>
      <c r="J1173" s="17"/>
      <c r="K1173" s="17"/>
      <c r="L1173" s="83"/>
    </row>
    <row r="1174" spans="1:12">
      <c r="A1174" s="82"/>
      <c r="B1174" s="250"/>
      <c r="C1174" s="251"/>
      <c r="D1174" s="38" t="s">
        <v>54</v>
      </c>
      <c r="E1174" s="38" t="s">
        <v>55</v>
      </c>
      <c r="F1174" s="38" t="s">
        <v>56</v>
      </c>
      <c r="G1174" s="38" t="s">
        <v>57</v>
      </c>
      <c r="H1174" s="38" t="s">
        <v>58</v>
      </c>
      <c r="I1174" s="38" t="s">
        <v>64</v>
      </c>
      <c r="J1174" s="38"/>
      <c r="K1174" s="2"/>
      <c r="L1174" s="83"/>
    </row>
    <row r="1175" spans="1:12">
      <c r="A1175" s="82"/>
      <c r="B1175" s="260" t="s">
        <v>245</v>
      </c>
      <c r="C1175" s="260"/>
      <c r="D1175" s="87">
        <v>2.5</v>
      </c>
      <c r="E1175" s="88">
        <v>0.15</v>
      </c>
      <c r="F1175" s="88">
        <v>0.3</v>
      </c>
      <c r="G1175" s="88">
        <v>1</v>
      </c>
      <c r="H1175" s="88"/>
      <c r="I1175" s="23">
        <f t="shared" ref="I1175:I1176" si="30">D1175*E1175*F1175*G1175</f>
        <v>0.11249999999999999</v>
      </c>
      <c r="J1175" s="305"/>
      <c r="K1175" s="306"/>
      <c r="L1175" s="83"/>
    </row>
    <row r="1176" spans="1:12" ht="13.8" customHeight="1">
      <c r="A1176" s="82"/>
      <c r="B1176" s="351" t="s">
        <v>128</v>
      </c>
      <c r="C1176" s="352"/>
      <c r="D1176" s="88">
        <v>2.5</v>
      </c>
      <c r="E1176" s="88">
        <v>0.15</v>
      </c>
      <c r="F1176" s="88">
        <v>0.3</v>
      </c>
      <c r="G1176" s="88">
        <v>1</v>
      </c>
      <c r="H1176" s="88"/>
      <c r="I1176" s="23">
        <f t="shared" si="30"/>
        <v>0.11249999999999999</v>
      </c>
      <c r="J1176" s="307"/>
      <c r="K1176" s="308"/>
      <c r="L1176" s="83"/>
    </row>
    <row r="1177" spans="1:12">
      <c r="A1177" s="82"/>
      <c r="B1177" s="100"/>
      <c r="C1177" s="100"/>
      <c r="D1177" s="100"/>
      <c r="E1177" s="100"/>
      <c r="F1177" s="100"/>
      <c r="G1177" s="100"/>
      <c r="H1177" s="100"/>
      <c r="I1177" s="100"/>
      <c r="J1177" s="26" t="s">
        <v>52</v>
      </c>
      <c r="K1177" s="59">
        <f>SUM(I1175:I1176)</f>
        <v>0.22499999999999998</v>
      </c>
      <c r="L1177" s="83"/>
    </row>
    <row r="1178" spans="1:12">
      <c r="A1178" s="82"/>
      <c r="B1178" s="246" t="s">
        <v>437</v>
      </c>
      <c r="C1178" s="247"/>
      <c r="D1178" s="247"/>
      <c r="E1178" s="247"/>
      <c r="F1178" s="247"/>
      <c r="G1178" s="247"/>
      <c r="H1178" s="247"/>
      <c r="I1178" s="247"/>
      <c r="J1178" s="247"/>
      <c r="K1178" s="247"/>
      <c r="L1178" s="83"/>
    </row>
    <row r="1179" spans="1:12">
      <c r="A1179" s="82"/>
      <c r="B1179" s="115"/>
      <c r="C1179" s="115"/>
      <c r="D1179" s="115"/>
      <c r="E1179" s="115"/>
      <c r="F1179" s="115"/>
      <c r="G1179" s="115"/>
      <c r="H1179" s="115"/>
      <c r="I1179" s="115"/>
      <c r="J1179" s="115"/>
      <c r="K1179" s="115"/>
      <c r="L1179" s="83"/>
    </row>
    <row r="1180" spans="1:12">
      <c r="A1180" s="67" t="s">
        <v>636</v>
      </c>
      <c r="B1180" s="248" t="s">
        <v>108</v>
      </c>
      <c r="C1180" s="248"/>
      <c r="D1180" s="248"/>
      <c r="E1180" s="248"/>
      <c r="F1180" s="248"/>
      <c r="G1180" s="248"/>
      <c r="H1180" s="248"/>
      <c r="I1180" s="248"/>
      <c r="J1180" s="248"/>
      <c r="K1180" s="248"/>
      <c r="L1180" s="249"/>
    </row>
    <row r="1181" spans="1:12">
      <c r="A1181" s="82"/>
      <c r="B1181" s="17"/>
      <c r="C1181" s="17"/>
      <c r="D1181" s="17"/>
      <c r="E1181" s="17"/>
      <c r="F1181" s="17"/>
      <c r="G1181" s="17"/>
      <c r="H1181" s="17"/>
      <c r="I1181" s="17"/>
      <c r="J1181" s="17"/>
      <c r="K1181" s="17"/>
      <c r="L1181" s="83"/>
    </row>
    <row r="1182" spans="1:12">
      <c r="A1182" s="82"/>
      <c r="B1182" s="250"/>
      <c r="C1182" s="251"/>
      <c r="D1182" s="38" t="s">
        <v>54</v>
      </c>
      <c r="E1182" s="38" t="s">
        <v>55</v>
      </c>
      <c r="F1182" s="38" t="s">
        <v>56</v>
      </c>
      <c r="G1182" s="38" t="s">
        <v>57</v>
      </c>
      <c r="H1182" s="38" t="s">
        <v>58</v>
      </c>
      <c r="I1182" s="38" t="s">
        <v>59</v>
      </c>
      <c r="J1182" s="38"/>
      <c r="K1182" s="2"/>
      <c r="L1182" s="83"/>
    </row>
    <row r="1183" spans="1:12">
      <c r="A1183" s="82"/>
      <c r="B1183" s="260" t="s">
        <v>246</v>
      </c>
      <c r="C1183" s="260"/>
      <c r="D1183" s="38"/>
      <c r="E1183" s="38"/>
      <c r="F1183" s="38"/>
      <c r="G1183" s="99">
        <v>4.4000000000000004</v>
      </c>
      <c r="H1183" s="38"/>
      <c r="I1183" s="38"/>
      <c r="J1183" s="38"/>
      <c r="K1183" s="5"/>
      <c r="L1183" s="83"/>
    </row>
    <row r="1184" spans="1:12">
      <c r="A1184" s="82"/>
      <c r="B1184" s="2"/>
      <c r="C1184" s="2"/>
      <c r="D1184" s="121"/>
      <c r="E1184" s="121"/>
      <c r="F1184" s="121"/>
      <c r="G1184" s="121"/>
      <c r="H1184" s="121"/>
      <c r="I1184" s="121"/>
      <c r="J1184" s="121" t="s">
        <v>52</v>
      </c>
      <c r="K1184" s="4">
        <f>SUM(G1183:G1183)</f>
        <v>4.4000000000000004</v>
      </c>
      <c r="L1184" s="83"/>
    </row>
    <row r="1185" spans="1:12">
      <c r="A1185" s="82"/>
      <c r="B1185" s="246" t="s">
        <v>437</v>
      </c>
      <c r="C1185" s="247"/>
      <c r="D1185" s="247"/>
      <c r="E1185" s="247"/>
      <c r="F1185" s="247"/>
      <c r="G1185" s="247"/>
      <c r="H1185" s="247"/>
      <c r="I1185" s="247"/>
      <c r="J1185" s="247"/>
      <c r="K1185" s="247"/>
      <c r="L1185" s="83"/>
    </row>
    <row r="1186" spans="1:12">
      <c r="A1186" s="82"/>
      <c r="B1186" s="91"/>
      <c r="C1186" s="91"/>
      <c r="D1186" s="91"/>
      <c r="E1186" s="91"/>
      <c r="F1186" s="91"/>
      <c r="G1186" s="91"/>
      <c r="H1186" s="91"/>
      <c r="I1186" s="91"/>
      <c r="J1186" s="91"/>
      <c r="K1186" s="91"/>
      <c r="L1186" s="83"/>
    </row>
    <row r="1187" spans="1:12">
      <c r="A1187" s="82"/>
      <c r="B1187" s="91"/>
      <c r="C1187" s="91"/>
      <c r="D1187" s="91"/>
      <c r="E1187" s="91"/>
      <c r="F1187" s="91"/>
      <c r="G1187" s="91"/>
      <c r="H1187" s="91"/>
      <c r="I1187" s="91"/>
      <c r="J1187" s="91"/>
      <c r="K1187" s="91"/>
      <c r="L1187" s="83"/>
    </row>
    <row r="1188" spans="1:12">
      <c r="A1188" s="82"/>
      <c r="B1188" s="91"/>
      <c r="C1188" s="91"/>
      <c r="D1188" s="91"/>
      <c r="E1188" s="91"/>
      <c r="F1188" s="91"/>
      <c r="G1188" s="91"/>
      <c r="H1188" s="91"/>
      <c r="I1188" s="91"/>
      <c r="J1188" s="91"/>
      <c r="K1188" s="91"/>
      <c r="L1188" s="83"/>
    </row>
    <row r="1189" spans="1:12">
      <c r="A1189" s="82"/>
      <c r="B1189" s="91"/>
      <c r="C1189" s="91"/>
      <c r="D1189" s="91"/>
      <c r="E1189" s="91"/>
      <c r="F1189" s="91"/>
      <c r="G1189" s="91"/>
      <c r="H1189" s="91"/>
      <c r="I1189" s="91"/>
      <c r="J1189" s="91"/>
      <c r="K1189" s="91"/>
      <c r="L1189" s="83"/>
    </row>
    <row r="1190" spans="1:12">
      <c r="A1190" s="82"/>
      <c r="B1190" s="91"/>
      <c r="C1190" s="91"/>
      <c r="D1190" s="91"/>
      <c r="E1190" s="91"/>
      <c r="F1190" s="91"/>
      <c r="G1190" s="91"/>
      <c r="H1190" s="91"/>
      <c r="I1190" s="91"/>
      <c r="J1190" s="91"/>
      <c r="K1190" s="91"/>
      <c r="L1190" s="83"/>
    </row>
    <row r="1191" spans="1:12">
      <c r="A1191" s="82"/>
      <c r="B1191" s="91"/>
      <c r="C1191" s="91"/>
      <c r="D1191" s="91"/>
      <c r="E1191" s="91"/>
      <c r="F1191" s="91"/>
      <c r="G1191" s="91"/>
      <c r="H1191" s="91"/>
      <c r="I1191" s="91"/>
      <c r="J1191" s="91"/>
      <c r="K1191" s="91"/>
      <c r="L1191" s="83"/>
    </row>
    <row r="1192" spans="1:12">
      <c r="A1192" s="82"/>
      <c r="B1192" s="245"/>
      <c r="C1192" s="245"/>
      <c r="D1192" s="245"/>
      <c r="E1192" s="245"/>
      <c r="F1192" s="245"/>
      <c r="G1192" s="245"/>
      <c r="H1192" s="245"/>
      <c r="I1192" s="245"/>
      <c r="J1192" s="245"/>
      <c r="K1192" s="245"/>
      <c r="L1192" s="83"/>
    </row>
    <row r="1193" spans="1:12">
      <c r="A1193" s="82"/>
      <c r="B1193" s="245"/>
      <c r="C1193" s="245"/>
      <c r="D1193" s="245"/>
      <c r="E1193" s="245"/>
      <c r="F1193" s="245"/>
      <c r="G1193" s="245"/>
      <c r="H1193" s="245"/>
      <c r="I1193" s="245"/>
      <c r="J1193" s="245"/>
      <c r="K1193" s="245"/>
      <c r="L1193" s="83"/>
    </row>
    <row r="1194" spans="1:12">
      <c r="A1194" s="82"/>
      <c r="B1194" s="117"/>
      <c r="C1194" s="117"/>
      <c r="D1194" s="117"/>
      <c r="E1194" s="117"/>
      <c r="F1194" s="117"/>
      <c r="G1194" s="117"/>
      <c r="H1194" s="117"/>
      <c r="I1194" s="117"/>
      <c r="J1194" s="117"/>
      <c r="K1194" s="117"/>
      <c r="L1194" s="83"/>
    </row>
    <row r="1195" spans="1:12">
      <c r="A1195" s="67" t="s">
        <v>231</v>
      </c>
      <c r="B1195" s="248" t="s">
        <v>120</v>
      </c>
      <c r="C1195" s="248"/>
      <c r="D1195" s="248"/>
      <c r="E1195" s="248"/>
      <c r="F1195" s="248"/>
      <c r="G1195" s="248"/>
      <c r="H1195" s="248"/>
      <c r="I1195" s="248"/>
      <c r="J1195" s="248"/>
      <c r="K1195" s="248"/>
      <c r="L1195" s="249"/>
    </row>
    <row r="1196" spans="1:12">
      <c r="A1196" s="82"/>
      <c r="B1196" s="17"/>
      <c r="C1196" s="17"/>
      <c r="D1196" s="17"/>
      <c r="E1196" s="17"/>
      <c r="F1196" s="17"/>
      <c r="G1196" s="17"/>
      <c r="H1196" s="17"/>
      <c r="I1196" s="17"/>
      <c r="J1196" s="17"/>
      <c r="K1196" s="17"/>
      <c r="L1196" s="83"/>
    </row>
    <row r="1197" spans="1:12">
      <c r="A1197" s="82"/>
      <c r="B1197" s="250"/>
      <c r="C1197" s="251"/>
      <c r="D1197" s="38" t="s">
        <v>54</v>
      </c>
      <c r="E1197" s="38" t="s">
        <v>55</v>
      </c>
      <c r="F1197" s="38" t="s">
        <v>56</v>
      </c>
      <c r="G1197" s="38" t="s">
        <v>57</v>
      </c>
      <c r="H1197" s="38" t="s">
        <v>58</v>
      </c>
      <c r="I1197" s="38" t="s">
        <v>59</v>
      </c>
      <c r="J1197" s="38"/>
      <c r="K1197" s="2"/>
      <c r="L1197" s="83"/>
    </row>
    <row r="1198" spans="1:12">
      <c r="A1198" s="82"/>
      <c r="B1198" s="250" t="s">
        <v>246</v>
      </c>
      <c r="C1198" s="251"/>
      <c r="D1198" s="38"/>
      <c r="E1198" s="38"/>
      <c r="F1198" s="38"/>
      <c r="G1198" s="99">
        <v>16.8</v>
      </c>
      <c r="H1198" s="38"/>
      <c r="I1198" s="38"/>
      <c r="J1198" s="38"/>
      <c r="K1198" s="5"/>
      <c r="L1198" s="83"/>
    </row>
    <row r="1199" spans="1:12">
      <c r="A1199" s="82"/>
      <c r="B1199" s="250"/>
      <c r="C1199" s="251"/>
      <c r="D1199" s="121"/>
      <c r="E1199" s="121"/>
      <c r="F1199" s="121"/>
      <c r="G1199" s="121"/>
      <c r="H1199" s="121"/>
      <c r="I1199" s="121"/>
      <c r="J1199" s="121" t="s">
        <v>52</v>
      </c>
      <c r="K1199" s="4">
        <f>SUM(G1198:G1198)</f>
        <v>16.8</v>
      </c>
      <c r="L1199" s="83"/>
    </row>
    <row r="1200" spans="1:12">
      <c r="A1200" s="82"/>
      <c r="B1200" s="246" t="s">
        <v>437</v>
      </c>
      <c r="C1200" s="247"/>
      <c r="D1200" s="247"/>
      <c r="E1200" s="247"/>
      <c r="F1200" s="247"/>
      <c r="G1200" s="247"/>
      <c r="H1200" s="247"/>
      <c r="I1200" s="247"/>
      <c r="J1200" s="247"/>
      <c r="K1200" s="247"/>
      <c r="L1200" s="83"/>
    </row>
    <row r="1201" spans="1:12">
      <c r="A1201" s="82"/>
      <c r="B1201" s="12"/>
      <c r="C1201" s="12"/>
      <c r="D1201" s="13"/>
      <c r="E1201" s="13"/>
      <c r="F1201" s="13"/>
      <c r="G1201" s="13"/>
      <c r="H1201" s="13"/>
      <c r="I1201" s="13"/>
      <c r="J1201" s="13"/>
      <c r="K1201" s="14"/>
      <c r="L1201" s="83"/>
    </row>
    <row r="1202" spans="1:12">
      <c r="A1202" s="82"/>
      <c r="B1202" s="12"/>
      <c r="C1202" s="12"/>
      <c r="D1202" s="13"/>
      <c r="E1202" s="13"/>
      <c r="F1202" s="13"/>
      <c r="G1202" s="13"/>
      <c r="H1202" s="13"/>
      <c r="I1202" s="13"/>
      <c r="J1202" s="13"/>
      <c r="K1202" s="14"/>
      <c r="L1202" s="83"/>
    </row>
    <row r="1203" spans="1:12">
      <c r="A1203" s="82"/>
      <c r="B1203" s="12"/>
      <c r="C1203" s="12"/>
      <c r="D1203" s="13"/>
      <c r="E1203" s="13"/>
      <c r="F1203" s="13"/>
      <c r="G1203" s="13"/>
      <c r="H1203" s="13"/>
      <c r="I1203" s="13"/>
      <c r="J1203" s="13"/>
      <c r="K1203" s="14"/>
      <c r="L1203" s="83"/>
    </row>
    <row r="1204" spans="1:12">
      <c r="A1204" s="82"/>
      <c r="B1204" s="12"/>
      <c r="C1204" s="12"/>
      <c r="D1204" s="13"/>
      <c r="E1204" s="13"/>
      <c r="F1204" s="13"/>
      <c r="G1204" s="13"/>
      <c r="H1204" s="13"/>
      <c r="I1204" s="13"/>
      <c r="J1204" s="13"/>
      <c r="K1204" s="14"/>
      <c r="L1204" s="83"/>
    </row>
    <row r="1205" spans="1:12">
      <c r="A1205" s="82"/>
      <c r="B1205" s="12"/>
      <c r="C1205" s="12"/>
      <c r="D1205" s="13"/>
      <c r="E1205" s="13"/>
      <c r="F1205" s="13"/>
      <c r="G1205" s="13"/>
      <c r="H1205" s="13"/>
      <c r="I1205" s="13"/>
      <c r="J1205" s="13"/>
      <c r="K1205" s="14"/>
      <c r="L1205" s="83"/>
    </row>
    <row r="1206" spans="1:12">
      <c r="A1206" s="82"/>
      <c r="B1206" s="12"/>
      <c r="C1206" s="12"/>
      <c r="D1206" s="13"/>
      <c r="E1206" s="13"/>
      <c r="F1206" s="13"/>
      <c r="G1206" s="13"/>
      <c r="H1206" s="13"/>
      <c r="I1206" s="13"/>
      <c r="J1206" s="13"/>
      <c r="K1206" s="14"/>
      <c r="L1206" s="83"/>
    </row>
    <row r="1207" spans="1:12">
      <c r="A1207" s="82"/>
      <c r="B1207" s="12"/>
      <c r="C1207" s="12"/>
      <c r="D1207" s="13"/>
      <c r="E1207" s="13"/>
      <c r="F1207" s="13"/>
      <c r="G1207" s="13"/>
      <c r="H1207" s="13"/>
      <c r="I1207" s="13"/>
      <c r="J1207" s="13"/>
      <c r="K1207" s="14"/>
      <c r="L1207" s="83"/>
    </row>
    <row r="1208" spans="1:12">
      <c r="A1208" s="82"/>
      <c r="B1208" s="91"/>
      <c r="C1208" s="91"/>
      <c r="D1208" s="91"/>
      <c r="E1208" s="91"/>
      <c r="F1208" s="91"/>
      <c r="G1208" s="91"/>
      <c r="H1208" s="91"/>
      <c r="I1208" s="91"/>
      <c r="J1208" s="91"/>
      <c r="K1208" s="91"/>
      <c r="L1208" s="83"/>
    </row>
    <row r="1209" spans="1:12">
      <c r="A1209" s="140" t="s">
        <v>221</v>
      </c>
      <c r="B1209" s="343" t="s">
        <v>186</v>
      </c>
      <c r="C1209" s="343"/>
      <c r="D1209" s="343"/>
      <c r="E1209" s="343"/>
      <c r="F1209" s="343"/>
      <c r="G1209" s="343"/>
      <c r="H1209" s="343"/>
      <c r="I1209" s="343"/>
      <c r="J1209" s="343"/>
      <c r="K1209" s="343"/>
      <c r="L1209" s="131"/>
    </row>
    <row r="1210" spans="1:12">
      <c r="A1210" s="141" t="s">
        <v>226</v>
      </c>
      <c r="B1210" s="390" t="s">
        <v>187</v>
      </c>
      <c r="C1210" s="390"/>
      <c r="D1210" s="390"/>
      <c r="E1210" s="390"/>
      <c r="F1210" s="390"/>
      <c r="G1210" s="390"/>
      <c r="H1210" s="390"/>
      <c r="I1210" s="390"/>
      <c r="J1210" s="390"/>
      <c r="K1210" s="390"/>
      <c r="L1210" s="391"/>
    </row>
    <row r="1211" spans="1:12">
      <c r="A1211" s="142"/>
      <c r="B1211" s="143"/>
      <c r="C1211" s="143"/>
      <c r="D1211" s="143"/>
      <c r="E1211" s="143"/>
      <c r="F1211" s="143"/>
      <c r="G1211" s="143"/>
      <c r="H1211" s="143"/>
      <c r="I1211" s="143"/>
      <c r="J1211" s="143"/>
      <c r="K1211" s="143"/>
      <c r="L1211" s="144"/>
    </row>
    <row r="1212" spans="1:12">
      <c r="A1212" s="142"/>
      <c r="B1212" s="392" t="s">
        <v>76</v>
      </c>
      <c r="C1212" s="393"/>
      <c r="D1212" s="145" t="s">
        <v>243</v>
      </c>
      <c r="E1212" s="145" t="s">
        <v>55</v>
      </c>
      <c r="F1212" s="145" t="s">
        <v>56</v>
      </c>
      <c r="G1212" s="145" t="s">
        <v>57</v>
      </c>
      <c r="H1212" s="145" t="s">
        <v>58</v>
      </c>
      <c r="I1212" s="145" t="s">
        <v>59</v>
      </c>
      <c r="J1212" s="146"/>
      <c r="K1212" s="147"/>
      <c r="L1212" s="144"/>
    </row>
    <row r="1213" spans="1:12">
      <c r="A1213" s="142"/>
      <c r="B1213" s="394" t="s">
        <v>186</v>
      </c>
      <c r="C1213" s="395"/>
      <c r="D1213" s="148">
        <f>2.49/2</f>
        <v>1.2450000000000001</v>
      </c>
      <c r="E1213" s="148"/>
      <c r="F1213" s="148">
        <v>0.12</v>
      </c>
      <c r="G1213" s="148"/>
      <c r="H1213" s="148">
        <f>2*PI()*D1213</f>
        <v>7.8225657074385859</v>
      </c>
      <c r="I1213" s="148">
        <f>PI()*(D1213^2)</f>
        <v>4.8695471528805196</v>
      </c>
      <c r="J1213" s="146"/>
      <c r="K1213" s="147"/>
      <c r="L1213" s="144"/>
    </row>
    <row r="1214" spans="1:12">
      <c r="A1214" s="142"/>
      <c r="B1214" s="147"/>
      <c r="C1214" s="147"/>
      <c r="D1214" s="147"/>
      <c r="E1214" s="147"/>
      <c r="F1214" s="149"/>
      <c r="G1214" s="147"/>
      <c r="H1214" s="147"/>
      <c r="I1214" s="147"/>
      <c r="J1214" s="145" t="s">
        <v>188</v>
      </c>
      <c r="K1214" s="150">
        <f>SUM(I1213:I1213)</f>
        <v>4.8695471528805196</v>
      </c>
      <c r="L1214" s="144"/>
    </row>
    <row r="1215" spans="1:12">
      <c r="A1215" s="142"/>
      <c r="B1215" s="246" t="s">
        <v>437</v>
      </c>
      <c r="C1215" s="247"/>
      <c r="D1215" s="247"/>
      <c r="E1215" s="247"/>
      <c r="F1215" s="247"/>
      <c r="G1215" s="247"/>
      <c r="H1215" s="247"/>
      <c r="I1215" s="247"/>
      <c r="J1215" s="247"/>
      <c r="K1215" s="247"/>
      <c r="L1215" s="144"/>
    </row>
    <row r="1216" spans="1:12">
      <c r="A1216" s="142"/>
      <c r="B1216" s="151"/>
      <c r="C1216" s="151"/>
      <c r="D1216" s="151"/>
      <c r="E1216" s="151"/>
      <c r="F1216" s="152"/>
      <c r="G1216" s="151"/>
      <c r="H1216" s="151"/>
      <c r="I1216" s="151"/>
      <c r="J1216" s="153"/>
      <c r="K1216" s="154"/>
      <c r="L1216" s="144"/>
    </row>
    <row r="1217" spans="1:12">
      <c r="A1217" s="142"/>
      <c r="B1217" s="151"/>
      <c r="C1217" s="151"/>
      <c r="D1217" s="151"/>
      <c r="E1217" s="151"/>
      <c r="F1217" s="152"/>
      <c r="G1217" s="151"/>
      <c r="H1217" s="151"/>
      <c r="I1217" s="151"/>
      <c r="J1217" s="153"/>
      <c r="K1217" s="154"/>
      <c r="L1217" s="144"/>
    </row>
    <row r="1218" spans="1:12">
      <c r="A1218" s="142"/>
      <c r="B1218" s="151"/>
      <c r="C1218" s="151"/>
      <c r="D1218" s="151"/>
      <c r="E1218" s="151"/>
      <c r="F1218" s="152"/>
      <c r="G1218" s="151"/>
      <c r="H1218" s="151"/>
      <c r="I1218" s="151"/>
      <c r="J1218" s="153"/>
      <c r="K1218" s="154"/>
      <c r="L1218" s="144"/>
    </row>
    <row r="1219" spans="1:12">
      <c r="A1219" s="142"/>
      <c r="B1219" s="151"/>
      <c r="C1219" s="151"/>
      <c r="D1219" s="151"/>
      <c r="E1219" s="151"/>
      <c r="F1219" s="152"/>
      <c r="G1219" s="151"/>
      <c r="H1219" s="151"/>
      <c r="I1219" s="151"/>
      <c r="J1219" s="153"/>
      <c r="K1219" s="154"/>
      <c r="L1219" s="144"/>
    </row>
    <row r="1220" spans="1:12">
      <c r="A1220" s="142"/>
      <c r="B1220" s="151"/>
      <c r="C1220" s="151"/>
      <c r="D1220" s="151"/>
      <c r="E1220" s="151"/>
      <c r="F1220" s="152"/>
      <c r="G1220" s="151"/>
      <c r="H1220" s="151"/>
      <c r="I1220" s="151"/>
      <c r="J1220" s="153"/>
      <c r="K1220" s="154"/>
      <c r="L1220" s="144"/>
    </row>
    <row r="1221" spans="1:12">
      <c r="A1221" s="142"/>
      <c r="B1221" s="151"/>
      <c r="C1221" s="151"/>
      <c r="D1221" s="151"/>
      <c r="E1221" s="151"/>
      <c r="F1221" s="152"/>
      <c r="G1221" s="151"/>
      <c r="H1221" s="151"/>
      <c r="I1221" s="151"/>
      <c r="J1221" s="153"/>
      <c r="K1221" s="154"/>
      <c r="L1221" s="144"/>
    </row>
    <row r="1222" spans="1:12">
      <c r="A1222" s="142"/>
      <c r="B1222" s="151"/>
      <c r="C1222" s="151"/>
      <c r="D1222" s="151"/>
      <c r="E1222" s="151"/>
      <c r="F1222" s="152"/>
      <c r="G1222" s="151"/>
      <c r="H1222" s="151"/>
      <c r="I1222" s="151"/>
      <c r="J1222" s="153"/>
      <c r="K1222" s="154"/>
      <c r="L1222" s="144"/>
    </row>
    <row r="1223" spans="1:12">
      <c r="A1223" s="142"/>
      <c r="B1223" s="151"/>
      <c r="C1223" s="151"/>
      <c r="D1223" s="151"/>
      <c r="E1223" s="151"/>
      <c r="F1223" s="152"/>
      <c r="G1223" s="151"/>
      <c r="H1223" s="151"/>
      <c r="I1223" s="151"/>
      <c r="J1223" s="153"/>
      <c r="K1223" s="154"/>
      <c r="L1223" s="144"/>
    </row>
    <row r="1224" spans="1:12">
      <c r="A1224" s="142"/>
      <c r="B1224" s="151"/>
      <c r="C1224" s="151"/>
      <c r="D1224" s="151"/>
      <c r="E1224" s="151"/>
      <c r="F1224" s="152"/>
      <c r="G1224" s="151"/>
      <c r="H1224" s="151"/>
      <c r="I1224" s="151"/>
      <c r="J1224" s="153"/>
      <c r="K1224" s="154"/>
      <c r="L1224" s="144"/>
    </row>
    <row r="1225" spans="1:12">
      <c r="A1225" s="142"/>
      <c r="B1225" s="151"/>
      <c r="C1225" s="151"/>
      <c r="D1225" s="151"/>
      <c r="E1225" s="151"/>
      <c r="F1225" s="152"/>
      <c r="G1225" s="151"/>
      <c r="H1225" s="151"/>
      <c r="I1225" s="151"/>
      <c r="J1225" s="153"/>
      <c r="K1225" s="154"/>
      <c r="L1225" s="144"/>
    </row>
    <row r="1226" spans="1:12">
      <c r="A1226" s="142"/>
      <c r="B1226" s="151"/>
      <c r="C1226" s="151"/>
      <c r="D1226" s="151"/>
      <c r="E1226" s="151"/>
      <c r="F1226" s="152"/>
      <c r="G1226" s="151"/>
      <c r="H1226" s="151"/>
      <c r="I1226" s="151"/>
      <c r="J1226" s="153"/>
      <c r="K1226" s="154"/>
      <c r="L1226" s="144"/>
    </row>
    <row r="1227" spans="1:12">
      <c r="A1227" s="142"/>
      <c r="B1227" s="151"/>
      <c r="C1227" s="151"/>
      <c r="D1227" s="151"/>
      <c r="E1227" s="151"/>
      <c r="F1227" s="152"/>
      <c r="G1227" s="151"/>
      <c r="H1227" s="151"/>
      <c r="I1227" s="151"/>
      <c r="J1227" s="153"/>
      <c r="K1227" s="154"/>
      <c r="L1227" s="144"/>
    </row>
    <row r="1228" spans="1:12">
      <c r="A1228" s="142"/>
      <c r="B1228" s="151"/>
      <c r="C1228" s="151"/>
      <c r="D1228" s="151"/>
      <c r="E1228" s="151"/>
      <c r="F1228" s="152"/>
      <c r="G1228" s="151"/>
      <c r="H1228" s="151"/>
      <c r="I1228" s="151"/>
      <c r="J1228" s="153"/>
      <c r="K1228" s="154"/>
      <c r="L1228" s="144"/>
    </row>
    <row r="1229" spans="1:12">
      <c r="A1229" s="74"/>
      <c r="B1229" s="132"/>
      <c r="C1229" s="132"/>
      <c r="D1229" s="132"/>
      <c r="E1229" s="132"/>
      <c r="F1229" s="132"/>
      <c r="G1229" s="132"/>
      <c r="H1229" s="132"/>
      <c r="I1229" s="132"/>
      <c r="J1229" s="123"/>
      <c r="K1229" s="139"/>
      <c r="L1229" s="131"/>
    </row>
    <row r="1230" spans="1:12">
      <c r="A1230" s="141" t="s">
        <v>227</v>
      </c>
      <c r="B1230" s="390" t="s">
        <v>448</v>
      </c>
      <c r="C1230" s="390"/>
      <c r="D1230" s="390"/>
      <c r="E1230" s="390"/>
      <c r="F1230" s="390"/>
      <c r="G1230" s="390"/>
      <c r="H1230" s="390"/>
      <c r="I1230" s="390"/>
      <c r="J1230" s="390"/>
      <c r="K1230" s="390"/>
      <c r="L1230" s="391"/>
    </row>
    <row r="1231" spans="1:12">
      <c r="A1231" s="142"/>
      <c r="B1231" s="143"/>
      <c r="C1231" s="143"/>
      <c r="D1231" s="143"/>
      <c r="E1231" s="143" t="s">
        <v>189</v>
      </c>
      <c r="F1231" s="143"/>
      <c r="G1231" s="143"/>
      <c r="H1231" s="143"/>
      <c r="I1231" s="143"/>
      <c r="J1231" s="143"/>
      <c r="K1231" s="143"/>
      <c r="L1231" s="144"/>
    </row>
    <row r="1232" spans="1:12">
      <c r="A1232" s="142"/>
      <c r="B1232" s="392" t="s">
        <v>76</v>
      </c>
      <c r="C1232" s="393"/>
      <c r="D1232" s="38" t="s">
        <v>54</v>
      </c>
      <c r="E1232" s="38" t="s">
        <v>55</v>
      </c>
      <c r="F1232" s="38" t="s">
        <v>56</v>
      </c>
      <c r="G1232" s="38" t="s">
        <v>57</v>
      </c>
      <c r="H1232" s="38" t="s">
        <v>58</v>
      </c>
      <c r="I1232" s="38" t="s">
        <v>59</v>
      </c>
      <c r="J1232" s="146"/>
      <c r="K1232" s="147"/>
      <c r="L1232" s="144"/>
    </row>
    <row r="1233" spans="1:12">
      <c r="A1233" s="142"/>
      <c r="B1233" s="394" t="s">
        <v>186</v>
      </c>
      <c r="C1233" s="395"/>
      <c r="D1233" s="148"/>
      <c r="E1233" s="148"/>
      <c r="F1233" s="148"/>
      <c r="G1233" s="148">
        <v>21.5</v>
      </c>
      <c r="H1233" s="148"/>
      <c r="I1233" s="148"/>
      <c r="J1233" s="146"/>
      <c r="K1233" s="147"/>
      <c r="L1233" s="144"/>
    </row>
    <row r="1234" spans="1:12">
      <c r="A1234" s="142"/>
      <c r="B1234" s="147"/>
      <c r="C1234" s="147"/>
      <c r="D1234" s="147"/>
      <c r="E1234" s="147"/>
      <c r="F1234" s="149"/>
      <c r="G1234" s="147"/>
      <c r="H1234" s="147"/>
      <c r="I1234" s="147"/>
      <c r="J1234" s="145" t="s">
        <v>188</v>
      </c>
      <c r="K1234" s="150">
        <f>G1233</f>
        <v>21.5</v>
      </c>
      <c r="L1234" s="144"/>
    </row>
    <row r="1235" spans="1:12">
      <c r="A1235" s="142"/>
      <c r="B1235" s="246" t="s">
        <v>437</v>
      </c>
      <c r="C1235" s="247"/>
      <c r="D1235" s="247"/>
      <c r="E1235" s="247"/>
      <c r="F1235" s="247"/>
      <c r="G1235" s="247"/>
      <c r="H1235" s="247"/>
      <c r="I1235" s="247"/>
      <c r="J1235" s="247"/>
      <c r="K1235" s="247"/>
      <c r="L1235" s="144"/>
    </row>
    <row r="1236" spans="1:12">
      <c r="A1236" s="142"/>
      <c r="B1236" s="151"/>
      <c r="C1236" s="151"/>
      <c r="D1236" s="151"/>
      <c r="E1236" s="151"/>
      <c r="F1236" s="152"/>
      <c r="G1236" s="151"/>
      <c r="H1236" s="151"/>
      <c r="I1236" s="151"/>
      <c r="J1236" s="153"/>
      <c r="K1236" s="154"/>
      <c r="L1236" s="144"/>
    </row>
    <row r="1237" spans="1:12">
      <c r="A1237" s="142"/>
      <c r="B1237" s="151"/>
      <c r="C1237" s="151"/>
      <c r="D1237" s="151"/>
      <c r="E1237" s="151"/>
      <c r="F1237" s="152"/>
      <c r="G1237" s="151"/>
      <c r="H1237" s="151"/>
      <c r="I1237" s="151"/>
      <c r="J1237" s="153"/>
      <c r="K1237" s="154"/>
      <c r="L1237" s="144"/>
    </row>
    <row r="1238" spans="1:12">
      <c r="A1238" s="142"/>
      <c r="B1238" s="151"/>
      <c r="C1238" s="151"/>
      <c r="D1238" s="151"/>
      <c r="E1238" s="151"/>
      <c r="F1238" s="152"/>
      <c r="G1238" s="151"/>
      <c r="I1238" s="151"/>
      <c r="J1238" s="153"/>
      <c r="K1238" s="154"/>
      <c r="L1238" s="144"/>
    </row>
    <row r="1239" spans="1:12">
      <c r="A1239" s="142"/>
      <c r="B1239" s="151"/>
      <c r="C1239" s="151"/>
      <c r="D1239" s="151"/>
      <c r="E1239" s="151"/>
      <c r="F1239" s="152"/>
      <c r="G1239" s="151"/>
      <c r="H1239" s="151"/>
      <c r="I1239" s="151"/>
      <c r="J1239" s="153"/>
      <c r="K1239" s="154"/>
      <c r="L1239" s="144"/>
    </row>
    <row r="1240" spans="1:12">
      <c r="A1240" s="142"/>
      <c r="B1240" s="151"/>
      <c r="C1240" s="151"/>
      <c r="D1240" s="151"/>
      <c r="E1240" s="151"/>
      <c r="F1240" s="152"/>
      <c r="G1240" s="151"/>
      <c r="H1240" s="151"/>
      <c r="I1240" s="151"/>
      <c r="J1240" s="153"/>
      <c r="K1240" s="154"/>
      <c r="L1240" s="144"/>
    </row>
    <row r="1241" spans="1:12">
      <c r="A1241" s="142"/>
      <c r="B1241" s="151"/>
      <c r="C1241" s="151"/>
      <c r="D1241" s="151"/>
      <c r="E1241" s="151"/>
      <c r="F1241" s="152"/>
      <c r="G1241" s="151"/>
      <c r="H1241" s="151"/>
      <c r="I1241" s="151"/>
      <c r="J1241" s="153"/>
      <c r="K1241" s="154"/>
      <c r="L1241" s="144"/>
    </row>
    <row r="1242" spans="1:12">
      <c r="A1242" s="142"/>
      <c r="B1242" s="151"/>
      <c r="C1242" s="151"/>
      <c r="D1242" s="151"/>
      <c r="E1242" s="151"/>
      <c r="F1242" s="152"/>
      <c r="G1242" s="151"/>
      <c r="H1242" s="151"/>
      <c r="I1242" s="151"/>
      <c r="J1242" s="153"/>
      <c r="K1242" s="154"/>
      <c r="L1242" s="144"/>
    </row>
    <row r="1243" spans="1:12" ht="13.8" customHeight="1">
      <c r="A1243" s="141" t="s">
        <v>228</v>
      </c>
      <c r="B1243" s="248" t="s">
        <v>631</v>
      </c>
      <c r="C1243" s="248"/>
      <c r="D1243" s="248"/>
      <c r="E1243" s="248"/>
      <c r="F1243" s="248"/>
      <c r="G1243" s="248"/>
      <c r="H1243" s="248"/>
      <c r="I1243" s="248"/>
      <c r="J1243" s="248"/>
      <c r="K1243" s="248"/>
      <c r="L1243" s="249"/>
    </row>
    <row r="1244" spans="1:12">
      <c r="A1244" s="142"/>
      <c r="B1244" s="143"/>
      <c r="C1244" s="143"/>
      <c r="D1244" s="143"/>
      <c r="E1244" s="143" t="s">
        <v>189</v>
      </c>
      <c r="F1244" s="143"/>
      <c r="G1244" s="143"/>
      <c r="H1244" s="143"/>
      <c r="I1244" s="143"/>
      <c r="J1244" s="143"/>
      <c r="K1244" s="143"/>
      <c r="L1244" s="144"/>
    </row>
    <row r="1245" spans="1:12">
      <c r="A1245" s="142"/>
      <c r="B1245" s="392" t="s">
        <v>76</v>
      </c>
      <c r="C1245" s="393"/>
      <c r="D1245" s="145" t="s">
        <v>244</v>
      </c>
      <c r="E1245" s="145" t="s">
        <v>243</v>
      </c>
      <c r="F1245" s="145" t="s">
        <v>56</v>
      </c>
      <c r="G1245" s="145" t="s">
        <v>57</v>
      </c>
      <c r="H1245" s="145" t="s">
        <v>247</v>
      </c>
      <c r="I1245" s="145" t="s">
        <v>64</v>
      </c>
      <c r="J1245" s="146"/>
      <c r="K1245" s="147"/>
      <c r="L1245" s="144"/>
    </row>
    <row r="1246" spans="1:12">
      <c r="A1246" s="142"/>
      <c r="B1246" s="394" t="s">
        <v>186</v>
      </c>
      <c r="C1246" s="395"/>
      <c r="D1246" s="148">
        <v>2.4900000000000002</v>
      </c>
      <c r="E1246" s="148">
        <f>D1246/2</f>
        <v>1.2450000000000001</v>
      </c>
      <c r="F1246" s="148">
        <v>0.12</v>
      </c>
      <c r="G1246" s="148"/>
      <c r="H1246" s="148">
        <f>PI()*(E1246^2)</f>
        <v>4.8695471528805196</v>
      </c>
      <c r="I1246" s="148">
        <f>H1246*F1246</f>
        <v>0.58434565834566232</v>
      </c>
      <c r="J1246" s="146"/>
      <c r="K1246" s="147"/>
      <c r="L1246" s="144"/>
    </row>
    <row r="1247" spans="1:12">
      <c r="A1247" s="142"/>
      <c r="B1247" s="147"/>
      <c r="C1247" s="147"/>
      <c r="D1247" s="147"/>
      <c r="E1247" s="147"/>
      <c r="F1247" s="149"/>
      <c r="G1247" s="147"/>
      <c r="H1247" s="147"/>
      <c r="I1247" s="147"/>
      <c r="J1247" s="145" t="s">
        <v>188</v>
      </c>
      <c r="K1247" s="150">
        <f>SUM(I1246:I1246)</f>
        <v>0.58434565834566232</v>
      </c>
      <c r="L1247" s="144"/>
    </row>
    <row r="1248" spans="1:12">
      <c r="A1248" s="155"/>
      <c r="B1248" s="246" t="s">
        <v>437</v>
      </c>
      <c r="C1248" s="247"/>
      <c r="D1248" s="247"/>
      <c r="E1248" s="247"/>
      <c r="F1248" s="247"/>
      <c r="G1248" s="247"/>
      <c r="H1248" s="247"/>
      <c r="I1248" s="247"/>
      <c r="J1248" s="247"/>
      <c r="K1248" s="247"/>
      <c r="L1248" s="144"/>
    </row>
    <row r="1249" spans="1:12">
      <c r="A1249" s="155"/>
      <c r="B1249" s="115"/>
      <c r="C1249" s="115"/>
      <c r="D1249" s="115"/>
      <c r="E1249" s="115"/>
      <c r="F1249" s="115"/>
      <c r="G1249" s="115"/>
      <c r="H1249" s="115"/>
      <c r="I1249" s="115"/>
      <c r="J1249" s="115"/>
      <c r="K1249" s="115"/>
      <c r="L1249" s="144"/>
    </row>
    <row r="1250" spans="1:12">
      <c r="A1250" s="82"/>
      <c r="B1250" s="115"/>
      <c r="C1250" s="115"/>
      <c r="D1250" s="115"/>
      <c r="E1250" s="115"/>
      <c r="F1250" s="115"/>
      <c r="G1250" s="115"/>
      <c r="H1250" s="115"/>
      <c r="I1250" s="115"/>
      <c r="J1250" s="115"/>
      <c r="K1250" s="115"/>
      <c r="L1250" s="83"/>
    </row>
    <row r="1251" spans="1:12">
      <c r="A1251" s="67" t="s">
        <v>222</v>
      </c>
      <c r="B1251" s="248" t="s">
        <v>18</v>
      </c>
      <c r="C1251" s="248"/>
      <c r="D1251" s="248"/>
      <c r="E1251" s="248"/>
      <c r="F1251" s="248"/>
      <c r="G1251" s="248"/>
      <c r="H1251" s="248"/>
      <c r="I1251" s="248"/>
      <c r="J1251" s="248"/>
      <c r="K1251" s="248"/>
      <c r="L1251" s="249"/>
    </row>
    <row r="1252" spans="1:12">
      <c r="A1252" s="67" t="s">
        <v>223</v>
      </c>
      <c r="B1252" s="248" t="s">
        <v>450</v>
      </c>
      <c r="C1252" s="248"/>
      <c r="D1252" s="248"/>
      <c r="E1252" s="248"/>
      <c r="F1252" s="248"/>
      <c r="G1252" s="248"/>
      <c r="H1252" s="248"/>
      <c r="I1252" s="248"/>
      <c r="J1252" s="248"/>
      <c r="K1252" s="248"/>
      <c r="L1252" s="249"/>
    </row>
    <row r="1253" spans="1:12">
      <c r="A1253" s="73"/>
      <c r="B1253" s="15"/>
      <c r="C1253" s="130"/>
      <c r="D1253" s="130"/>
      <c r="E1253" s="130"/>
      <c r="F1253" s="130"/>
      <c r="G1253" s="130"/>
      <c r="H1253" s="130"/>
      <c r="I1253" s="130"/>
      <c r="J1253" s="130"/>
      <c r="K1253" s="130"/>
      <c r="L1253" s="131"/>
    </row>
    <row r="1254" spans="1:12">
      <c r="A1254" s="74"/>
      <c r="B1254" s="37"/>
      <c r="C1254" s="37"/>
      <c r="D1254" s="38"/>
      <c r="E1254" s="38" t="s">
        <v>55</v>
      </c>
      <c r="F1254" s="38" t="s">
        <v>56</v>
      </c>
      <c r="G1254" s="38" t="s">
        <v>57</v>
      </c>
      <c r="H1254" s="38" t="s">
        <v>58</v>
      </c>
      <c r="I1254" s="38" t="s">
        <v>150</v>
      </c>
      <c r="J1254" s="38"/>
      <c r="K1254" s="2"/>
      <c r="L1254" s="131"/>
    </row>
    <row r="1255" spans="1:12">
      <c r="A1255" s="74"/>
      <c r="B1255" s="250" t="s">
        <v>236</v>
      </c>
      <c r="C1255" s="251"/>
      <c r="D1255" s="99" t="s">
        <v>155</v>
      </c>
      <c r="E1255" s="99">
        <v>2.9</v>
      </c>
      <c r="F1255" s="99">
        <v>0.6</v>
      </c>
      <c r="G1255" s="88">
        <v>2</v>
      </c>
      <c r="H1255" s="38"/>
      <c r="I1255" s="64">
        <f>(E1255+0.3)*G1255</f>
        <v>6.3999999999999995</v>
      </c>
      <c r="J1255" s="86"/>
      <c r="K1255" s="39"/>
      <c r="L1255" s="131"/>
    </row>
    <row r="1256" spans="1:12" ht="13.8" customHeight="1">
      <c r="A1256" s="74"/>
      <c r="B1256" s="250" t="s">
        <v>232</v>
      </c>
      <c r="C1256" s="251"/>
      <c r="D1256" s="3" t="s">
        <v>155</v>
      </c>
      <c r="E1256" s="99">
        <v>2.9</v>
      </c>
      <c r="F1256" s="99">
        <v>0.6</v>
      </c>
      <c r="G1256" s="23">
        <v>2</v>
      </c>
      <c r="H1256" s="38"/>
      <c r="I1256" s="64">
        <f>(E1256+0.3)*G1256</f>
        <v>6.3999999999999995</v>
      </c>
      <c r="J1256" s="305" t="s">
        <v>10</v>
      </c>
      <c r="K1256" s="306"/>
      <c r="L1256" s="131"/>
    </row>
    <row r="1257" spans="1:12">
      <c r="A1257" s="74"/>
      <c r="B1257" s="250" t="s">
        <v>234</v>
      </c>
      <c r="C1257" s="251"/>
      <c r="D1257" s="99" t="s">
        <v>115</v>
      </c>
      <c r="E1257" s="88">
        <v>2</v>
      </c>
      <c r="F1257" s="88">
        <v>1.05</v>
      </c>
      <c r="G1257" s="88">
        <v>1</v>
      </c>
      <c r="H1257" s="99"/>
      <c r="I1257" s="64">
        <f t="shared" ref="I1257:I1261" si="31">(E1257+0.3)*G1257</f>
        <v>2.2999999999999998</v>
      </c>
      <c r="J1257" s="307"/>
      <c r="K1257" s="308"/>
      <c r="L1257" s="131"/>
    </row>
    <row r="1258" spans="1:12">
      <c r="A1258" s="74"/>
      <c r="B1258" s="250" t="s">
        <v>235</v>
      </c>
      <c r="C1258" s="251"/>
      <c r="D1258" s="99" t="s">
        <v>155</v>
      </c>
      <c r="E1258" s="99">
        <v>2.9</v>
      </c>
      <c r="F1258" s="99">
        <v>0.6</v>
      </c>
      <c r="G1258" s="88">
        <v>2</v>
      </c>
      <c r="H1258" s="99"/>
      <c r="I1258" s="64">
        <f t="shared" si="31"/>
        <v>6.3999999999999995</v>
      </c>
      <c r="J1258" s="307"/>
      <c r="K1258" s="308"/>
      <c r="L1258" s="131"/>
    </row>
    <row r="1259" spans="1:12">
      <c r="A1259" s="74"/>
      <c r="B1259" s="250" t="s">
        <v>61</v>
      </c>
      <c r="C1259" s="251"/>
      <c r="D1259" s="99" t="s">
        <v>155</v>
      </c>
      <c r="E1259" s="99">
        <v>2.9</v>
      </c>
      <c r="F1259" s="99">
        <v>0.6</v>
      </c>
      <c r="G1259" s="23">
        <v>1</v>
      </c>
      <c r="H1259" s="99"/>
      <c r="I1259" s="64">
        <f t="shared" si="31"/>
        <v>3.1999999999999997</v>
      </c>
      <c r="J1259" s="307"/>
      <c r="K1259" s="308"/>
      <c r="L1259" s="131"/>
    </row>
    <row r="1260" spans="1:12">
      <c r="A1260" s="74"/>
      <c r="B1260" s="254" t="s">
        <v>156</v>
      </c>
      <c r="C1260" s="256"/>
      <c r="D1260" s="99" t="s">
        <v>155</v>
      </c>
      <c r="E1260" s="99">
        <v>2.9</v>
      </c>
      <c r="F1260" s="99">
        <v>0.6</v>
      </c>
      <c r="G1260" s="23">
        <v>1</v>
      </c>
      <c r="H1260" s="99"/>
      <c r="I1260" s="64">
        <f t="shared" si="31"/>
        <v>3.1999999999999997</v>
      </c>
      <c r="J1260" s="309"/>
      <c r="K1260" s="310"/>
      <c r="L1260" s="131"/>
    </row>
    <row r="1261" spans="1:12">
      <c r="A1261" s="74"/>
      <c r="B1261" s="322"/>
      <c r="C1261" s="323"/>
      <c r="D1261" s="99" t="s">
        <v>149</v>
      </c>
      <c r="E1261" s="99">
        <v>1.3</v>
      </c>
      <c r="F1261" s="99">
        <v>0.8</v>
      </c>
      <c r="G1261" s="23">
        <v>1</v>
      </c>
      <c r="H1261" s="99"/>
      <c r="I1261" s="64">
        <f t="shared" si="31"/>
        <v>1.6</v>
      </c>
      <c r="J1261" s="119"/>
      <c r="K1261" s="120"/>
      <c r="L1261" s="131"/>
    </row>
    <row r="1262" spans="1:12">
      <c r="A1262" s="74"/>
      <c r="B1262" s="2"/>
      <c r="C1262" s="2"/>
      <c r="D1262" s="121"/>
      <c r="E1262" s="121"/>
      <c r="F1262" s="121"/>
      <c r="G1262" s="121"/>
      <c r="H1262" s="121"/>
      <c r="I1262" s="121"/>
      <c r="J1262" s="121" t="s">
        <v>52</v>
      </c>
      <c r="K1262" s="4">
        <f>SUM(I1255:I1261)</f>
        <v>29.499999999999996</v>
      </c>
      <c r="L1262" s="131"/>
    </row>
    <row r="1263" spans="1:12">
      <c r="A1263" s="74"/>
      <c r="B1263" s="16"/>
      <c r="C1263" s="130"/>
      <c r="D1263" s="130"/>
      <c r="E1263" s="130"/>
      <c r="F1263" s="130"/>
      <c r="G1263" s="130"/>
      <c r="H1263" s="130"/>
      <c r="I1263" s="130"/>
      <c r="J1263" s="130"/>
      <c r="K1263" s="130"/>
      <c r="L1263" s="131"/>
    </row>
    <row r="1264" spans="1:12">
      <c r="A1264" s="74"/>
      <c r="B1264" s="245" t="s">
        <v>151</v>
      </c>
      <c r="C1264" s="245"/>
      <c r="D1264" s="245"/>
      <c r="E1264" s="245"/>
      <c r="F1264" s="245"/>
      <c r="G1264" s="245"/>
      <c r="H1264" s="245"/>
      <c r="I1264" s="245"/>
      <c r="J1264" s="245"/>
      <c r="K1264" s="245"/>
      <c r="L1264" s="131"/>
    </row>
    <row r="1265" spans="1:12">
      <c r="A1265" s="74"/>
      <c r="B1265" s="245" t="s">
        <v>621</v>
      </c>
      <c r="C1265" s="245"/>
      <c r="D1265" s="245"/>
      <c r="E1265" s="245"/>
      <c r="F1265" s="245"/>
      <c r="G1265" s="245"/>
      <c r="H1265" s="245"/>
      <c r="I1265" s="245"/>
      <c r="J1265" s="117"/>
      <c r="K1265" s="117"/>
      <c r="L1265" s="131"/>
    </row>
    <row r="1266" spans="1:12">
      <c r="A1266" s="74"/>
      <c r="B1266" s="16"/>
      <c r="C1266" s="130"/>
      <c r="D1266" s="130"/>
      <c r="E1266" s="130"/>
      <c r="F1266" s="130"/>
      <c r="G1266" s="130"/>
      <c r="H1266" s="130"/>
      <c r="I1266" s="130"/>
      <c r="J1266" s="130"/>
      <c r="K1266" s="130"/>
      <c r="L1266" s="131"/>
    </row>
    <row r="1267" spans="1:12">
      <c r="A1267" s="67" t="s">
        <v>224</v>
      </c>
      <c r="B1267" s="248" t="s">
        <v>19</v>
      </c>
      <c r="C1267" s="248"/>
      <c r="D1267" s="248"/>
      <c r="E1267" s="248"/>
      <c r="F1267" s="248"/>
      <c r="G1267" s="248"/>
      <c r="H1267" s="248"/>
      <c r="I1267" s="248"/>
      <c r="J1267" s="248"/>
      <c r="K1267" s="248"/>
      <c r="L1267" s="249"/>
    </row>
    <row r="1268" spans="1:12">
      <c r="A1268" s="73"/>
      <c r="B1268" s="15"/>
      <c r="C1268" s="15"/>
      <c r="D1268" s="130"/>
      <c r="E1268" s="130"/>
      <c r="F1268" s="130"/>
      <c r="G1268" s="130"/>
      <c r="H1268" s="130"/>
      <c r="I1268" s="130"/>
      <c r="J1268" s="130"/>
      <c r="K1268" s="130"/>
      <c r="L1268" s="131"/>
    </row>
    <row r="1269" spans="1:12">
      <c r="A1269" s="74"/>
      <c r="B1269" s="37"/>
      <c r="C1269" s="37"/>
      <c r="D1269" s="38"/>
      <c r="E1269" s="38" t="s">
        <v>55</v>
      </c>
      <c r="F1269" s="38" t="s">
        <v>56</v>
      </c>
      <c r="G1269" s="38" t="s">
        <v>57</v>
      </c>
      <c r="H1269" s="38" t="s">
        <v>58</v>
      </c>
      <c r="I1269" s="38" t="s">
        <v>150</v>
      </c>
      <c r="J1269" s="38"/>
      <c r="K1269" s="2"/>
      <c r="L1269" s="131"/>
    </row>
    <row r="1270" spans="1:12" ht="13.95" customHeight="1">
      <c r="A1270" s="74"/>
      <c r="B1270" s="250" t="s">
        <v>236</v>
      </c>
      <c r="C1270" s="251"/>
      <c r="D1270" s="3" t="s">
        <v>100</v>
      </c>
      <c r="E1270" s="3">
        <v>1.2</v>
      </c>
      <c r="F1270" s="3">
        <v>2.1</v>
      </c>
      <c r="G1270" s="23">
        <v>1</v>
      </c>
      <c r="H1270" s="38"/>
      <c r="I1270" s="64">
        <f>(E1270+0.3)*G1270</f>
        <v>1.5</v>
      </c>
      <c r="J1270" s="305" t="s">
        <v>10</v>
      </c>
      <c r="K1270" s="306"/>
      <c r="L1270" s="131"/>
    </row>
    <row r="1271" spans="1:12">
      <c r="A1271" s="74"/>
      <c r="B1271" s="250" t="s">
        <v>232</v>
      </c>
      <c r="C1271" s="251"/>
      <c r="D1271" s="3" t="s">
        <v>100</v>
      </c>
      <c r="E1271" s="3">
        <v>1.2</v>
      </c>
      <c r="F1271" s="3">
        <v>2.1</v>
      </c>
      <c r="G1271" s="23">
        <v>1</v>
      </c>
      <c r="H1271" s="38"/>
      <c r="I1271" s="64">
        <f t="shared" ref="I1271:I1282" si="32">(E1271+0.3)*G1271</f>
        <v>1.5</v>
      </c>
      <c r="J1271" s="307"/>
      <c r="K1271" s="308"/>
      <c r="L1271" s="131"/>
    </row>
    <row r="1272" spans="1:12" ht="13.8" customHeight="1">
      <c r="A1272" s="74"/>
      <c r="B1272" s="254" t="s">
        <v>75</v>
      </c>
      <c r="C1272" s="256"/>
      <c r="D1272" s="3" t="s">
        <v>237</v>
      </c>
      <c r="E1272" s="3">
        <v>1</v>
      </c>
      <c r="F1272" s="3">
        <v>2.1</v>
      </c>
      <c r="G1272" s="23">
        <v>1</v>
      </c>
      <c r="H1272" s="38"/>
      <c r="I1272" s="64">
        <f t="shared" si="32"/>
        <v>1.3</v>
      </c>
      <c r="J1272" s="307"/>
      <c r="K1272" s="308"/>
      <c r="L1272" s="131"/>
    </row>
    <row r="1273" spans="1:12">
      <c r="A1273" s="74"/>
      <c r="B1273" s="250" t="s">
        <v>233</v>
      </c>
      <c r="C1273" s="251"/>
      <c r="D1273" s="99" t="s">
        <v>237</v>
      </c>
      <c r="E1273" s="3">
        <v>1</v>
      </c>
      <c r="F1273" s="3">
        <v>2.1</v>
      </c>
      <c r="G1273" s="23">
        <v>1</v>
      </c>
      <c r="H1273" s="38"/>
      <c r="I1273" s="64">
        <f t="shared" si="32"/>
        <v>1.3</v>
      </c>
      <c r="J1273" s="307"/>
      <c r="K1273" s="308"/>
      <c r="L1273" s="131"/>
    </row>
    <row r="1274" spans="1:12">
      <c r="A1274" s="74"/>
      <c r="B1274" s="250" t="s">
        <v>234</v>
      </c>
      <c r="C1274" s="251"/>
      <c r="D1274" s="99" t="s">
        <v>100</v>
      </c>
      <c r="E1274" s="3">
        <v>1.2</v>
      </c>
      <c r="F1274" s="3">
        <v>2.1</v>
      </c>
      <c r="G1274" s="23">
        <v>1</v>
      </c>
      <c r="H1274" s="99"/>
      <c r="I1274" s="64">
        <f t="shared" si="32"/>
        <v>1.5</v>
      </c>
      <c r="J1274" s="307"/>
      <c r="K1274" s="308"/>
      <c r="L1274" s="131"/>
    </row>
    <row r="1275" spans="1:12">
      <c r="A1275" s="74"/>
      <c r="B1275" s="254" t="s">
        <v>152</v>
      </c>
      <c r="C1275" s="256"/>
      <c r="D1275" s="99" t="s">
        <v>161</v>
      </c>
      <c r="E1275" s="102">
        <v>2.2999999999999998</v>
      </c>
      <c r="F1275" s="102">
        <v>2.8</v>
      </c>
      <c r="G1275" s="88">
        <v>1</v>
      </c>
      <c r="H1275" s="99"/>
      <c r="I1275" s="64">
        <f t="shared" si="32"/>
        <v>2.5999999999999996</v>
      </c>
      <c r="J1275" s="307"/>
      <c r="K1275" s="308"/>
      <c r="L1275" s="131"/>
    </row>
    <row r="1276" spans="1:12">
      <c r="A1276" s="74"/>
      <c r="B1276" s="322"/>
      <c r="C1276" s="323"/>
      <c r="D1276" s="99" t="s">
        <v>237</v>
      </c>
      <c r="E1276" s="3">
        <v>1</v>
      </c>
      <c r="F1276" s="3">
        <v>2.1</v>
      </c>
      <c r="G1276" s="88">
        <v>1</v>
      </c>
      <c r="H1276" s="99"/>
      <c r="I1276" s="64">
        <f t="shared" si="32"/>
        <v>1.3</v>
      </c>
      <c r="J1276" s="307"/>
      <c r="K1276" s="308"/>
      <c r="L1276" s="131"/>
    </row>
    <row r="1277" spans="1:12">
      <c r="A1277" s="74"/>
      <c r="B1277" s="250" t="s">
        <v>78</v>
      </c>
      <c r="C1277" s="251"/>
      <c r="D1277" s="99" t="s">
        <v>121</v>
      </c>
      <c r="E1277" s="88">
        <v>1.2</v>
      </c>
      <c r="F1277" s="88">
        <v>2.1</v>
      </c>
      <c r="G1277" s="88">
        <v>1</v>
      </c>
      <c r="H1277" s="99"/>
      <c r="I1277" s="64">
        <f t="shared" si="32"/>
        <v>1.5</v>
      </c>
      <c r="J1277" s="307"/>
      <c r="K1277" s="308"/>
      <c r="L1277" s="131"/>
    </row>
    <row r="1278" spans="1:12">
      <c r="A1278" s="74"/>
      <c r="B1278" s="250" t="s">
        <v>235</v>
      </c>
      <c r="C1278" s="251"/>
      <c r="D1278" s="99" t="s">
        <v>100</v>
      </c>
      <c r="E1278" s="3">
        <v>1.2</v>
      </c>
      <c r="F1278" s="3">
        <v>2.1</v>
      </c>
      <c r="G1278" s="88">
        <v>1</v>
      </c>
      <c r="H1278" s="99"/>
      <c r="I1278" s="64">
        <f t="shared" si="32"/>
        <v>1.5</v>
      </c>
      <c r="J1278" s="307"/>
      <c r="K1278" s="308"/>
      <c r="L1278" s="131"/>
    </row>
    <row r="1279" spans="1:12">
      <c r="A1279" s="74"/>
      <c r="B1279" s="322"/>
      <c r="C1279" s="323"/>
      <c r="D1279" s="102" t="s">
        <v>237</v>
      </c>
      <c r="E1279" s="3">
        <v>1</v>
      </c>
      <c r="F1279" s="3">
        <v>2.1</v>
      </c>
      <c r="G1279" s="88">
        <v>1</v>
      </c>
      <c r="H1279" s="99"/>
      <c r="I1279" s="64">
        <f t="shared" si="32"/>
        <v>1.3</v>
      </c>
      <c r="J1279" s="307"/>
      <c r="K1279" s="308"/>
      <c r="L1279" s="131"/>
    </row>
    <row r="1280" spans="1:12">
      <c r="A1280" s="74"/>
      <c r="B1280" s="250" t="s">
        <v>61</v>
      </c>
      <c r="C1280" s="251"/>
      <c r="D1280" s="99" t="s">
        <v>100</v>
      </c>
      <c r="E1280" s="3">
        <v>1.2</v>
      </c>
      <c r="F1280" s="3">
        <v>2.1</v>
      </c>
      <c r="G1280" s="88">
        <v>1</v>
      </c>
      <c r="H1280" s="99"/>
      <c r="I1280" s="64">
        <f t="shared" si="32"/>
        <v>1.5</v>
      </c>
      <c r="J1280" s="307"/>
      <c r="K1280" s="308"/>
      <c r="L1280" s="131"/>
    </row>
    <row r="1281" spans="1:12">
      <c r="A1281" s="74"/>
      <c r="B1281" s="254" t="s">
        <v>156</v>
      </c>
      <c r="C1281" s="256"/>
      <c r="D1281" s="99" t="s">
        <v>100</v>
      </c>
      <c r="E1281" s="3">
        <v>1.2</v>
      </c>
      <c r="F1281" s="3">
        <v>2.1</v>
      </c>
      <c r="G1281" s="88">
        <v>1</v>
      </c>
      <c r="H1281" s="99"/>
      <c r="I1281" s="64">
        <f t="shared" si="32"/>
        <v>1.5</v>
      </c>
      <c r="J1281" s="307"/>
      <c r="K1281" s="308"/>
      <c r="L1281" s="131"/>
    </row>
    <row r="1282" spans="1:12">
      <c r="A1282" s="74"/>
      <c r="B1282" s="322" t="s">
        <v>238</v>
      </c>
      <c r="C1282" s="323"/>
      <c r="D1282" s="99" t="s">
        <v>239</v>
      </c>
      <c r="E1282" s="3">
        <v>2.2999999999999998</v>
      </c>
      <c r="F1282" s="3">
        <v>2.2000000000000002</v>
      </c>
      <c r="G1282" s="88">
        <v>1</v>
      </c>
      <c r="H1282" s="99"/>
      <c r="I1282" s="64">
        <f t="shared" si="32"/>
        <v>2.5999999999999996</v>
      </c>
      <c r="J1282" s="309"/>
      <c r="K1282" s="310"/>
      <c r="L1282" s="131"/>
    </row>
    <row r="1283" spans="1:12">
      <c r="A1283" s="74"/>
      <c r="B1283" s="113"/>
      <c r="C1283" s="113"/>
      <c r="D1283" s="3"/>
      <c r="E1283" s="3"/>
      <c r="F1283" s="3"/>
      <c r="G1283" s="2"/>
      <c r="H1283" s="3"/>
      <c r="I1283" s="113"/>
      <c r="J1283" s="122" t="s">
        <v>52</v>
      </c>
      <c r="K1283" s="50">
        <f>SUM(I1270:I1282)</f>
        <v>20.9</v>
      </c>
      <c r="L1283" s="131"/>
    </row>
    <row r="1284" spans="1:12">
      <c r="A1284" s="74"/>
      <c r="B1284" s="245" t="s">
        <v>621</v>
      </c>
      <c r="C1284" s="245"/>
      <c r="D1284" s="245"/>
      <c r="E1284" s="245"/>
      <c r="F1284" s="245"/>
      <c r="G1284" s="245"/>
      <c r="H1284" s="245"/>
      <c r="I1284" s="245"/>
      <c r="J1284" s="124"/>
      <c r="K1284" s="60"/>
      <c r="L1284" s="131"/>
    </row>
    <row r="1285" spans="1:12">
      <c r="A1285" s="74"/>
      <c r="B1285" s="12"/>
      <c r="C1285" s="12"/>
      <c r="D1285" s="103"/>
      <c r="E1285" s="103"/>
      <c r="F1285" s="103"/>
      <c r="G1285" s="11"/>
      <c r="H1285" s="103"/>
      <c r="I1285" s="12"/>
      <c r="J1285" s="124"/>
      <c r="K1285" s="124"/>
      <c r="L1285" s="131"/>
    </row>
    <row r="1286" spans="1:12">
      <c r="A1286" s="67" t="s">
        <v>225</v>
      </c>
      <c r="B1286" s="248" t="s">
        <v>451</v>
      </c>
      <c r="C1286" s="248"/>
      <c r="D1286" s="248"/>
      <c r="E1286" s="248"/>
      <c r="F1286" s="248"/>
      <c r="G1286" s="248"/>
      <c r="H1286" s="248"/>
      <c r="I1286" s="248"/>
      <c r="J1286" s="248"/>
      <c r="K1286" s="248"/>
      <c r="L1286" s="249"/>
    </row>
    <row r="1287" spans="1:12">
      <c r="A1287" s="73"/>
      <c r="B1287" s="15"/>
      <c r="C1287" s="130"/>
      <c r="D1287" s="130"/>
      <c r="E1287" s="130"/>
      <c r="F1287" s="130"/>
      <c r="G1287" s="130"/>
      <c r="H1287" s="130"/>
      <c r="I1287" s="130"/>
      <c r="J1287" s="130"/>
      <c r="K1287" s="130"/>
      <c r="L1287" s="131"/>
    </row>
    <row r="1288" spans="1:12">
      <c r="A1288" s="74"/>
      <c r="B1288" s="261" t="s">
        <v>449</v>
      </c>
      <c r="C1288" s="414"/>
      <c r="D1288" s="414"/>
      <c r="E1288" s="414"/>
      <c r="F1288" s="414"/>
      <c r="G1288" s="414"/>
      <c r="H1288" s="414"/>
      <c r="I1288" s="262"/>
      <c r="J1288" s="57" t="s">
        <v>52</v>
      </c>
      <c r="K1288" s="58">
        <f>K1262</f>
        <v>29.499999999999996</v>
      </c>
      <c r="L1288" s="131"/>
    </row>
    <row r="1289" spans="1:12">
      <c r="A1289" s="74"/>
      <c r="B1289" s="245" t="s">
        <v>621</v>
      </c>
      <c r="C1289" s="245"/>
      <c r="D1289" s="245"/>
      <c r="E1289" s="245"/>
      <c r="F1289" s="245"/>
      <c r="G1289" s="245"/>
      <c r="H1289" s="245"/>
      <c r="I1289" s="245"/>
      <c r="J1289" s="123"/>
      <c r="K1289" s="139"/>
      <c r="L1289" s="131"/>
    </row>
    <row r="1290" spans="1:12">
      <c r="A1290" s="142"/>
      <c r="B1290" s="151"/>
      <c r="C1290" s="151"/>
      <c r="D1290" s="151"/>
      <c r="E1290" s="151"/>
      <c r="F1290" s="152"/>
      <c r="G1290" s="151"/>
      <c r="H1290" s="151"/>
      <c r="I1290" s="151"/>
      <c r="J1290" s="153"/>
      <c r="K1290" s="154"/>
      <c r="L1290" s="144"/>
    </row>
    <row r="1291" spans="1:12">
      <c r="A1291" s="156">
        <v>6</v>
      </c>
      <c r="B1291" s="357" t="s">
        <v>311</v>
      </c>
      <c r="C1291" s="358"/>
      <c r="D1291" s="358"/>
      <c r="E1291" s="358"/>
      <c r="F1291" s="358"/>
      <c r="G1291" s="358"/>
      <c r="H1291" s="358"/>
      <c r="I1291" s="358"/>
      <c r="J1291" s="358"/>
      <c r="K1291" s="358"/>
      <c r="L1291" s="359"/>
    </row>
    <row r="1292" spans="1:12" ht="27.6" customHeight="1">
      <c r="A1292" s="67" t="s">
        <v>172</v>
      </c>
      <c r="B1292" s="248" t="s">
        <v>20</v>
      </c>
      <c r="C1292" s="248"/>
      <c r="D1292" s="248"/>
      <c r="E1292" s="248"/>
      <c r="F1292" s="248"/>
      <c r="G1292" s="248"/>
      <c r="H1292" s="248"/>
      <c r="I1292" s="248"/>
      <c r="J1292" s="248"/>
      <c r="K1292" s="248"/>
      <c r="L1292" s="249"/>
    </row>
    <row r="1293" spans="1:12">
      <c r="A1293" s="68"/>
      <c r="B1293" s="129"/>
      <c r="C1293" s="130"/>
      <c r="D1293" s="130"/>
      <c r="E1293" s="130"/>
      <c r="F1293" s="130"/>
      <c r="G1293" s="130"/>
      <c r="H1293" s="130"/>
      <c r="I1293" s="130"/>
      <c r="J1293" s="130"/>
      <c r="K1293" s="130"/>
      <c r="L1293" s="131"/>
    </row>
    <row r="1294" spans="1:12">
      <c r="A1294" s="69"/>
      <c r="B1294" s="2"/>
      <c r="C1294" s="2"/>
      <c r="D1294" s="121" t="s">
        <v>54</v>
      </c>
      <c r="E1294" s="121" t="s">
        <v>55</v>
      </c>
      <c r="F1294" s="121" t="s">
        <v>56</v>
      </c>
      <c r="G1294" s="121" t="s">
        <v>57</v>
      </c>
      <c r="H1294" s="121" t="s">
        <v>58</v>
      </c>
      <c r="I1294" s="121" t="s">
        <v>59</v>
      </c>
      <c r="J1294" s="121"/>
      <c r="K1294" s="2"/>
      <c r="L1294" s="131"/>
    </row>
    <row r="1295" spans="1:12">
      <c r="A1295" s="69"/>
      <c r="B1295" s="277" t="s">
        <v>275</v>
      </c>
      <c r="C1295" s="251"/>
      <c r="D1295" s="6">
        <v>14.45</v>
      </c>
      <c r="E1295" s="121"/>
      <c r="F1295" s="6">
        <f>(3.3+3.88)/2</f>
        <v>3.59</v>
      </c>
      <c r="G1295" s="6">
        <v>2</v>
      </c>
      <c r="H1295" s="6">
        <f>D1295</f>
        <v>14.45</v>
      </c>
      <c r="I1295" s="25">
        <f t="shared" ref="I1295:I1297" si="33">F1295*H1295*G1295</f>
        <v>103.75099999999999</v>
      </c>
      <c r="J1295" s="86"/>
      <c r="K1295" s="39"/>
      <c r="L1295" s="131"/>
    </row>
    <row r="1296" spans="1:12">
      <c r="A1296" s="69"/>
      <c r="B1296" s="277" t="s">
        <v>307</v>
      </c>
      <c r="C1296" s="251"/>
      <c r="D1296" s="6">
        <f>20.2-0.3</f>
        <v>19.899999999999999</v>
      </c>
      <c r="E1296" s="121"/>
      <c r="F1296" s="6">
        <v>3.3</v>
      </c>
      <c r="G1296" s="6">
        <v>2</v>
      </c>
      <c r="H1296" s="6">
        <f>D1296</f>
        <v>19.899999999999999</v>
      </c>
      <c r="I1296" s="25">
        <f t="shared" si="33"/>
        <v>131.33999999999997</v>
      </c>
      <c r="J1296" s="86"/>
      <c r="K1296" s="39"/>
      <c r="L1296" s="131"/>
    </row>
    <row r="1297" spans="1:12" ht="13.8" customHeight="1">
      <c r="A1297" s="69"/>
      <c r="B1297" s="250" t="s">
        <v>308</v>
      </c>
      <c r="C1297" s="251"/>
      <c r="D1297" s="23">
        <v>5</v>
      </c>
      <c r="E1297" s="23"/>
      <c r="F1297" s="23">
        <v>3.3</v>
      </c>
      <c r="G1297" s="23">
        <v>1</v>
      </c>
      <c r="H1297" s="6">
        <f t="shared" ref="H1297:H1298" si="34">D1297</f>
        <v>5</v>
      </c>
      <c r="I1297" s="25">
        <f t="shared" si="33"/>
        <v>16.5</v>
      </c>
      <c r="J1297" s="305" t="s">
        <v>10</v>
      </c>
      <c r="K1297" s="306"/>
      <c r="L1297" s="131"/>
    </row>
    <row r="1298" spans="1:12">
      <c r="A1298" s="69"/>
      <c r="B1298" s="250" t="s">
        <v>308</v>
      </c>
      <c r="C1298" s="251"/>
      <c r="D1298" s="23">
        <v>14.15</v>
      </c>
      <c r="E1298" s="23"/>
      <c r="F1298" s="23">
        <v>3.3</v>
      </c>
      <c r="G1298" s="23">
        <v>1</v>
      </c>
      <c r="H1298" s="6">
        <f t="shared" si="34"/>
        <v>14.15</v>
      </c>
      <c r="I1298" s="25">
        <f t="shared" ref="I1298:I1308" si="35">F1298*H1298*G1298</f>
        <v>46.695</v>
      </c>
      <c r="J1298" s="307"/>
      <c r="K1298" s="308"/>
      <c r="L1298" s="131"/>
    </row>
    <row r="1299" spans="1:12">
      <c r="A1299" s="69"/>
      <c r="B1299" s="254" t="s">
        <v>75</v>
      </c>
      <c r="C1299" s="256"/>
      <c r="D1299" s="23">
        <v>2.5</v>
      </c>
      <c r="E1299" s="23"/>
      <c r="F1299" s="23">
        <v>3.3</v>
      </c>
      <c r="G1299" s="23">
        <v>1</v>
      </c>
      <c r="H1299" s="25">
        <f>D1299</f>
        <v>2.5</v>
      </c>
      <c r="I1299" s="25">
        <f t="shared" si="35"/>
        <v>8.25</v>
      </c>
      <c r="J1299" s="307"/>
      <c r="K1299" s="308"/>
      <c r="L1299" s="131"/>
    </row>
    <row r="1300" spans="1:12">
      <c r="A1300" s="76"/>
      <c r="B1300" s="250" t="s">
        <v>233</v>
      </c>
      <c r="C1300" s="251"/>
      <c r="D1300" s="6">
        <v>2.75</v>
      </c>
      <c r="E1300" s="6"/>
      <c r="F1300" s="23">
        <v>3.3</v>
      </c>
      <c r="G1300" s="23">
        <v>1</v>
      </c>
      <c r="H1300" s="25">
        <f>D1300</f>
        <v>2.75</v>
      </c>
      <c r="I1300" s="25">
        <f t="shared" si="35"/>
        <v>9.0749999999999993</v>
      </c>
      <c r="J1300" s="307"/>
      <c r="K1300" s="308"/>
      <c r="L1300" s="131"/>
    </row>
    <row r="1301" spans="1:12">
      <c r="A1301" s="76"/>
      <c r="B1301" s="250" t="s">
        <v>249</v>
      </c>
      <c r="C1301" s="251"/>
      <c r="D1301" s="6">
        <v>7.15</v>
      </c>
      <c r="E1301" s="6">
        <v>4.4000000000000004</v>
      </c>
      <c r="F1301" s="23">
        <v>3.3</v>
      </c>
      <c r="G1301" s="23">
        <v>1</v>
      </c>
      <c r="H1301" s="25">
        <f>(D1301*2)+E1301</f>
        <v>18.700000000000003</v>
      </c>
      <c r="I1301" s="25">
        <f t="shared" si="35"/>
        <v>61.710000000000008</v>
      </c>
      <c r="J1301" s="307"/>
      <c r="K1301" s="308"/>
      <c r="L1301" s="131"/>
    </row>
    <row r="1302" spans="1:12">
      <c r="A1302" s="76"/>
      <c r="B1302" s="254" t="s">
        <v>248</v>
      </c>
      <c r="C1302" s="256"/>
      <c r="D1302" s="6">
        <v>1.65</v>
      </c>
      <c r="E1302" s="6"/>
      <c r="F1302" s="23">
        <v>3.3</v>
      </c>
      <c r="G1302" s="23">
        <v>1</v>
      </c>
      <c r="H1302" s="25">
        <f t="shared" ref="H1302:H1308" si="36">D1302</f>
        <v>1.65</v>
      </c>
      <c r="I1302" s="25">
        <f t="shared" si="35"/>
        <v>5.4449999999999994</v>
      </c>
      <c r="J1302" s="307"/>
      <c r="K1302" s="308"/>
      <c r="L1302" s="131"/>
    </row>
    <row r="1303" spans="1:12">
      <c r="A1303" s="76"/>
      <c r="B1303" s="322" t="s">
        <v>250</v>
      </c>
      <c r="C1303" s="323"/>
      <c r="D1303" s="6">
        <v>3.35</v>
      </c>
      <c r="E1303" s="6"/>
      <c r="F1303" s="23">
        <v>3.3</v>
      </c>
      <c r="G1303" s="23">
        <v>1</v>
      </c>
      <c r="H1303" s="25">
        <f t="shared" si="36"/>
        <v>3.35</v>
      </c>
      <c r="I1303" s="25">
        <f t="shared" si="35"/>
        <v>11.055</v>
      </c>
      <c r="J1303" s="307"/>
      <c r="K1303" s="308"/>
      <c r="L1303" s="131"/>
    </row>
    <row r="1304" spans="1:12">
      <c r="A1304" s="76"/>
      <c r="B1304" s="250" t="s">
        <v>78</v>
      </c>
      <c r="C1304" s="251"/>
      <c r="D1304" s="6">
        <v>2.4</v>
      </c>
      <c r="E1304" s="6"/>
      <c r="F1304" s="23">
        <v>3.3</v>
      </c>
      <c r="G1304" s="23">
        <v>1</v>
      </c>
      <c r="H1304" s="25">
        <f t="shared" si="36"/>
        <v>2.4</v>
      </c>
      <c r="I1304" s="25">
        <f t="shared" si="35"/>
        <v>7.919999999999999</v>
      </c>
      <c r="J1304" s="307"/>
      <c r="K1304" s="308"/>
      <c r="L1304" s="131"/>
    </row>
    <row r="1305" spans="1:12">
      <c r="A1305" s="76"/>
      <c r="B1305" s="250" t="s">
        <v>235</v>
      </c>
      <c r="C1305" s="251"/>
      <c r="D1305" s="6">
        <v>5.65</v>
      </c>
      <c r="E1305" s="6"/>
      <c r="F1305" s="23">
        <v>3.3</v>
      </c>
      <c r="G1305" s="23">
        <v>2</v>
      </c>
      <c r="H1305" s="25">
        <f t="shared" si="36"/>
        <v>5.65</v>
      </c>
      <c r="I1305" s="25">
        <f t="shared" si="35"/>
        <v>37.29</v>
      </c>
      <c r="J1305" s="307"/>
      <c r="K1305" s="308"/>
      <c r="L1305" s="131"/>
    </row>
    <row r="1306" spans="1:12">
      <c r="A1306" s="76"/>
      <c r="B1306" s="250" t="s">
        <v>235</v>
      </c>
      <c r="C1306" s="251"/>
      <c r="D1306" s="6">
        <v>5</v>
      </c>
      <c r="E1306" s="6"/>
      <c r="F1306" s="23">
        <v>3.3</v>
      </c>
      <c r="G1306" s="23">
        <v>3</v>
      </c>
      <c r="H1306" s="25">
        <f t="shared" si="36"/>
        <v>5</v>
      </c>
      <c r="I1306" s="25">
        <f t="shared" ref="I1306" si="37">F1306*H1306*G1306</f>
        <v>49.5</v>
      </c>
      <c r="J1306" s="307"/>
      <c r="K1306" s="308"/>
      <c r="L1306" s="131"/>
    </row>
    <row r="1307" spans="1:12">
      <c r="A1307" s="76"/>
      <c r="B1307" s="250" t="s">
        <v>309</v>
      </c>
      <c r="C1307" s="251"/>
      <c r="D1307" s="6">
        <v>6.3</v>
      </c>
      <c r="E1307" s="121"/>
      <c r="F1307" s="23">
        <v>3.3</v>
      </c>
      <c r="G1307" s="23">
        <v>1</v>
      </c>
      <c r="H1307" s="25">
        <f t="shared" si="36"/>
        <v>6.3</v>
      </c>
      <c r="I1307" s="25">
        <f t="shared" si="35"/>
        <v>20.79</v>
      </c>
      <c r="J1307" s="307"/>
      <c r="K1307" s="308"/>
      <c r="L1307" s="131"/>
    </row>
    <row r="1308" spans="1:12">
      <c r="A1308" s="76"/>
      <c r="B1308" s="250" t="s">
        <v>74</v>
      </c>
      <c r="C1308" s="251"/>
      <c r="D1308" s="6">
        <v>2.2000000000000002</v>
      </c>
      <c r="E1308" s="121"/>
      <c r="F1308" s="23">
        <v>3.3</v>
      </c>
      <c r="G1308" s="23">
        <v>1</v>
      </c>
      <c r="H1308" s="25">
        <f t="shared" si="36"/>
        <v>2.2000000000000002</v>
      </c>
      <c r="I1308" s="25">
        <f t="shared" si="35"/>
        <v>7.26</v>
      </c>
      <c r="J1308" s="176"/>
      <c r="K1308" s="177"/>
      <c r="L1308" s="131"/>
    </row>
    <row r="1309" spans="1:12">
      <c r="A1309" s="76"/>
      <c r="B1309" s="250" t="s">
        <v>520</v>
      </c>
      <c r="C1309" s="251"/>
      <c r="D1309" s="6"/>
      <c r="E1309" s="121"/>
      <c r="F1309" s="23">
        <v>1.2</v>
      </c>
      <c r="G1309" s="23">
        <v>1</v>
      </c>
      <c r="H1309" s="25"/>
      <c r="I1309" s="25">
        <f>0.28*2.85*7*G1309</f>
        <v>5.5860000000000012</v>
      </c>
      <c r="J1309" s="176"/>
      <c r="K1309" s="177"/>
      <c r="L1309" s="131"/>
    </row>
    <row r="1310" spans="1:12">
      <c r="A1310" s="76"/>
      <c r="B1310" s="118"/>
      <c r="C1310" s="118"/>
      <c r="D1310" s="3"/>
      <c r="E1310" s="3"/>
      <c r="F1310" s="3"/>
      <c r="G1310" s="2"/>
      <c r="H1310" s="3"/>
      <c r="I1310" s="3"/>
      <c r="J1310" s="121" t="s">
        <v>52</v>
      </c>
      <c r="K1310" s="4">
        <f>SUM(I1295:I1309)</f>
        <v>522.16700000000003</v>
      </c>
      <c r="L1310" s="131"/>
    </row>
    <row r="1311" spans="1:12">
      <c r="A1311" s="69"/>
      <c r="B1311" s="129"/>
      <c r="C1311" s="130"/>
      <c r="D1311" s="130"/>
      <c r="E1311" s="130"/>
      <c r="F1311" s="130"/>
      <c r="G1311" s="130"/>
      <c r="H1311" s="130"/>
      <c r="I1311" s="130"/>
      <c r="J1311" s="130"/>
      <c r="K1311" s="130"/>
      <c r="L1311" s="131"/>
    </row>
    <row r="1312" spans="1:12">
      <c r="A1312" s="69"/>
      <c r="B1312" s="396" t="s">
        <v>83</v>
      </c>
      <c r="C1312" s="396"/>
      <c r="D1312" s="4" t="s">
        <v>54</v>
      </c>
      <c r="E1312" s="4" t="s">
        <v>55</v>
      </c>
      <c r="F1312" s="4" t="s">
        <v>253</v>
      </c>
      <c r="G1312" s="4" t="s">
        <v>247</v>
      </c>
      <c r="H1312" s="3"/>
      <c r="I1312" s="3"/>
      <c r="J1312" s="2"/>
      <c r="K1312" s="2"/>
      <c r="L1312" s="131"/>
    </row>
    <row r="1313" spans="1:12">
      <c r="A1313" s="69"/>
      <c r="B1313" s="263" t="s">
        <v>155</v>
      </c>
      <c r="C1313" s="264"/>
      <c r="D1313" s="3">
        <v>2.6</v>
      </c>
      <c r="E1313" s="3">
        <v>0.6</v>
      </c>
      <c r="F1313" s="3">
        <v>8</v>
      </c>
      <c r="G1313" s="113">
        <f>F1313*E1313*D1313</f>
        <v>12.48</v>
      </c>
      <c r="H1313" s="3"/>
      <c r="I1313" s="3"/>
      <c r="J1313" s="2"/>
      <c r="K1313" s="2"/>
      <c r="L1313" s="131"/>
    </row>
    <row r="1314" spans="1:12">
      <c r="A1314" s="69"/>
      <c r="B1314" s="263" t="s">
        <v>148</v>
      </c>
      <c r="C1314" s="264"/>
      <c r="D1314" s="3">
        <v>0.6</v>
      </c>
      <c r="E1314" s="3">
        <v>0.4</v>
      </c>
      <c r="F1314" s="3">
        <v>6</v>
      </c>
      <c r="G1314" s="113">
        <f t="shared" ref="G1314:G1321" si="38">F1314*E1314*D1314</f>
        <v>1.4400000000000002</v>
      </c>
      <c r="H1314" s="3"/>
      <c r="I1314" s="3"/>
      <c r="J1314" s="2"/>
      <c r="K1314" s="2"/>
      <c r="L1314" s="131"/>
    </row>
    <row r="1315" spans="1:12">
      <c r="A1315" s="69"/>
      <c r="B1315" s="263" t="s">
        <v>149</v>
      </c>
      <c r="C1315" s="264"/>
      <c r="D1315" s="3">
        <v>1</v>
      </c>
      <c r="E1315" s="3">
        <v>0.8</v>
      </c>
      <c r="F1315" s="3">
        <v>1</v>
      </c>
      <c r="G1315" s="113">
        <f t="shared" si="38"/>
        <v>0.8</v>
      </c>
      <c r="H1315" s="3"/>
      <c r="I1315" s="3"/>
      <c r="J1315" s="2"/>
      <c r="K1315" s="2"/>
      <c r="L1315" s="131"/>
    </row>
    <row r="1316" spans="1:12">
      <c r="A1316" s="69"/>
      <c r="B1316" s="263" t="s">
        <v>115</v>
      </c>
      <c r="C1316" s="264"/>
      <c r="D1316" s="3">
        <v>1.7</v>
      </c>
      <c r="E1316" s="3">
        <v>1.05</v>
      </c>
      <c r="F1316" s="3">
        <v>1</v>
      </c>
      <c r="G1316" s="113">
        <f t="shared" si="38"/>
        <v>1.7849999999999999</v>
      </c>
      <c r="H1316" s="3"/>
      <c r="I1316" s="3"/>
      <c r="J1316" s="2"/>
      <c r="K1316" s="2"/>
      <c r="L1316" s="131"/>
    </row>
    <row r="1317" spans="1:12">
      <c r="A1317" s="69"/>
      <c r="B1317" s="263" t="s">
        <v>239</v>
      </c>
      <c r="C1317" s="264"/>
      <c r="D1317" s="3">
        <v>2</v>
      </c>
      <c r="E1317" s="3">
        <v>2.2000000000000002</v>
      </c>
      <c r="F1317" s="3">
        <v>1</v>
      </c>
      <c r="G1317" s="113">
        <f t="shared" si="38"/>
        <v>4.4000000000000004</v>
      </c>
      <c r="H1317" s="3"/>
      <c r="I1317" s="3"/>
      <c r="J1317" s="2"/>
      <c r="K1317" s="2"/>
      <c r="L1317" s="131"/>
    </row>
    <row r="1318" spans="1:12">
      <c r="A1318" s="69"/>
      <c r="B1318" s="263" t="s">
        <v>161</v>
      </c>
      <c r="C1318" s="264"/>
      <c r="D1318" s="3">
        <v>1.5</v>
      </c>
      <c r="E1318" s="3">
        <v>2.8</v>
      </c>
      <c r="F1318" s="3">
        <v>1</v>
      </c>
      <c r="G1318" s="113">
        <f t="shared" si="38"/>
        <v>4.1999999999999993</v>
      </c>
      <c r="H1318" s="3"/>
      <c r="I1318" s="3"/>
      <c r="J1318" s="2"/>
      <c r="K1318" s="2"/>
      <c r="L1318" s="131"/>
    </row>
    <row r="1319" spans="1:12">
      <c r="A1319" s="69"/>
      <c r="B1319" s="252" t="s">
        <v>100</v>
      </c>
      <c r="C1319" s="253"/>
      <c r="D1319" s="3">
        <v>0.9</v>
      </c>
      <c r="E1319" s="3">
        <v>2.1</v>
      </c>
      <c r="F1319" s="3">
        <v>6</v>
      </c>
      <c r="G1319" s="113">
        <f t="shared" si="38"/>
        <v>11.340000000000002</v>
      </c>
      <c r="H1319" s="3"/>
      <c r="I1319" s="3"/>
      <c r="J1319" s="2"/>
      <c r="K1319" s="2"/>
      <c r="L1319" s="131"/>
    </row>
    <row r="1320" spans="1:12">
      <c r="A1320" s="69"/>
      <c r="B1320" s="252" t="s">
        <v>121</v>
      </c>
      <c r="C1320" s="253"/>
      <c r="D1320" s="3">
        <v>0.9</v>
      </c>
      <c r="E1320" s="3">
        <v>2.1</v>
      </c>
      <c r="F1320" s="3">
        <v>1</v>
      </c>
      <c r="G1320" s="113">
        <f t="shared" si="38"/>
        <v>1.8900000000000001</v>
      </c>
      <c r="H1320" s="3"/>
      <c r="I1320" s="3"/>
      <c r="J1320" s="2"/>
      <c r="K1320" s="2"/>
      <c r="L1320" s="131"/>
    </row>
    <row r="1321" spans="1:12">
      <c r="A1321" s="69"/>
      <c r="B1321" s="315" t="s">
        <v>237</v>
      </c>
      <c r="C1321" s="253"/>
      <c r="D1321" s="3">
        <v>0.7</v>
      </c>
      <c r="E1321" s="3">
        <v>2.1</v>
      </c>
      <c r="F1321" s="3">
        <v>4</v>
      </c>
      <c r="G1321" s="113">
        <f t="shared" si="38"/>
        <v>5.88</v>
      </c>
      <c r="H1321" s="3"/>
      <c r="I1321" s="3"/>
      <c r="J1321" s="2"/>
      <c r="K1321" s="2"/>
      <c r="L1321" s="131"/>
    </row>
    <row r="1322" spans="1:12">
      <c r="A1322" s="69"/>
      <c r="B1322" s="98"/>
      <c r="C1322" s="106"/>
      <c r="D1322" s="3"/>
      <c r="E1322" s="3"/>
      <c r="F1322" s="3"/>
      <c r="G1322" s="113"/>
      <c r="H1322" s="3"/>
      <c r="I1322" s="3"/>
      <c r="J1322" s="121" t="s">
        <v>52</v>
      </c>
      <c r="K1322" s="4">
        <f>SUM(G1313:G1321)</f>
        <v>44.215000000000003</v>
      </c>
      <c r="L1322" s="131"/>
    </row>
    <row r="1323" spans="1:12">
      <c r="A1323" s="69"/>
      <c r="B1323" s="118"/>
      <c r="C1323" s="118"/>
      <c r="D1323" s="3"/>
      <c r="E1323" s="3"/>
      <c r="F1323" s="3"/>
      <c r="G1323" s="2"/>
      <c r="H1323" s="3"/>
      <c r="I1323" s="3"/>
      <c r="J1323" s="121" t="s">
        <v>52</v>
      </c>
      <c r="K1323" s="4">
        <f>K1310-K1322</f>
        <v>477.952</v>
      </c>
      <c r="L1323" s="131"/>
    </row>
    <row r="1324" spans="1:12">
      <c r="A1324" s="70"/>
      <c r="B1324" s="245" t="s">
        <v>621</v>
      </c>
      <c r="C1324" s="245"/>
      <c r="D1324" s="245"/>
      <c r="E1324" s="245"/>
      <c r="F1324" s="245"/>
      <c r="G1324" s="245"/>
      <c r="H1324" s="245"/>
      <c r="I1324" s="245"/>
      <c r="J1324" s="13"/>
      <c r="K1324" s="14"/>
      <c r="L1324" s="131"/>
    </row>
    <row r="1325" spans="1:12">
      <c r="A1325" s="70"/>
      <c r="B1325" s="129"/>
      <c r="C1325" s="130"/>
      <c r="D1325" s="130"/>
      <c r="E1325" s="130"/>
      <c r="F1325" s="130"/>
      <c r="G1325" s="130"/>
      <c r="H1325" s="130"/>
      <c r="I1325" s="130"/>
      <c r="J1325" s="130"/>
      <c r="K1325" s="130"/>
      <c r="L1325" s="131"/>
    </row>
    <row r="1326" spans="1:12">
      <c r="A1326" s="67" t="s">
        <v>173</v>
      </c>
      <c r="B1326" s="248" t="s">
        <v>362</v>
      </c>
      <c r="C1326" s="248"/>
      <c r="D1326" s="248"/>
      <c r="E1326" s="248"/>
      <c r="F1326" s="248"/>
      <c r="G1326" s="248"/>
      <c r="H1326" s="248"/>
      <c r="I1326" s="248"/>
      <c r="J1326" s="248"/>
      <c r="K1326" s="248"/>
      <c r="L1326" s="249"/>
    </row>
    <row r="1327" spans="1:12">
      <c r="A1327" s="72"/>
      <c r="B1327" s="130"/>
      <c r="C1327" s="130"/>
      <c r="D1327" s="130"/>
      <c r="E1327" s="130"/>
      <c r="F1327" s="130"/>
      <c r="G1327" s="130"/>
      <c r="H1327" s="130"/>
      <c r="I1327" s="130"/>
      <c r="J1327" s="130"/>
      <c r="K1327" s="130"/>
      <c r="L1327" s="131"/>
    </row>
    <row r="1328" spans="1:12">
      <c r="A1328" s="72"/>
      <c r="B1328" s="2"/>
      <c r="C1328" s="2"/>
      <c r="D1328" s="121" t="s">
        <v>54</v>
      </c>
      <c r="E1328" s="121" t="s">
        <v>55</v>
      </c>
      <c r="F1328" s="121" t="s">
        <v>56</v>
      </c>
      <c r="G1328" s="121" t="s">
        <v>57</v>
      </c>
      <c r="H1328" s="121" t="s">
        <v>58</v>
      </c>
      <c r="I1328" s="121" t="s">
        <v>59</v>
      </c>
      <c r="J1328" s="121"/>
      <c r="K1328" s="2"/>
      <c r="L1328" s="131"/>
    </row>
    <row r="1329" spans="1:12">
      <c r="A1329" s="72"/>
      <c r="B1329" s="366" t="s">
        <v>251</v>
      </c>
      <c r="C1329" s="366"/>
      <c r="D1329" s="23">
        <v>1.69</v>
      </c>
      <c r="E1329" s="23"/>
      <c r="F1329" s="23">
        <v>1.8</v>
      </c>
      <c r="G1329" s="23">
        <v>2</v>
      </c>
      <c r="H1329" s="25">
        <f>D1329*G1329</f>
        <v>3.38</v>
      </c>
      <c r="I1329" s="25">
        <f>H1329*F1329</f>
        <v>6.0839999999999996</v>
      </c>
      <c r="J1329" s="104"/>
      <c r="K1329" s="104"/>
      <c r="L1329" s="131"/>
    </row>
    <row r="1330" spans="1:12">
      <c r="A1330" s="72"/>
      <c r="B1330" s="366" t="s">
        <v>252</v>
      </c>
      <c r="C1330" s="366"/>
      <c r="D1330" s="23">
        <v>2.65</v>
      </c>
      <c r="E1330" s="23"/>
      <c r="F1330" s="23">
        <v>1.8</v>
      </c>
      <c r="G1330" s="23">
        <v>1</v>
      </c>
      <c r="H1330" s="25">
        <f t="shared" ref="H1330:H1331" si="39">D1330*G1330</f>
        <v>2.65</v>
      </c>
      <c r="I1330" s="25">
        <f t="shared" ref="I1330:I1331" si="40">H1330*F1330</f>
        <v>4.7699999999999996</v>
      </c>
      <c r="J1330" s="104"/>
      <c r="K1330" s="104"/>
      <c r="L1330" s="131"/>
    </row>
    <row r="1331" spans="1:12">
      <c r="A1331" s="72"/>
      <c r="B1331" s="366" t="s">
        <v>74</v>
      </c>
      <c r="C1331" s="366"/>
      <c r="D1331" s="23">
        <v>2.35</v>
      </c>
      <c r="E1331" s="23"/>
      <c r="F1331" s="23">
        <v>1.8</v>
      </c>
      <c r="G1331" s="23">
        <v>1</v>
      </c>
      <c r="H1331" s="25">
        <f t="shared" si="39"/>
        <v>2.35</v>
      </c>
      <c r="I1331" s="25">
        <f t="shared" si="40"/>
        <v>4.2300000000000004</v>
      </c>
      <c r="J1331" s="104"/>
      <c r="K1331" s="104"/>
      <c r="L1331" s="131"/>
    </row>
    <row r="1332" spans="1:12">
      <c r="A1332" s="72"/>
      <c r="B1332" s="113"/>
      <c r="C1332" s="113"/>
      <c r="D1332" s="23"/>
      <c r="E1332" s="23"/>
      <c r="F1332" s="23"/>
      <c r="G1332" s="23"/>
      <c r="H1332" s="25"/>
      <c r="I1332" s="25"/>
      <c r="J1332" s="104"/>
      <c r="K1332" s="104"/>
      <c r="L1332" s="131"/>
    </row>
    <row r="1333" spans="1:12">
      <c r="A1333" s="72"/>
      <c r="B1333" s="396" t="s">
        <v>83</v>
      </c>
      <c r="C1333" s="396"/>
      <c r="D1333" s="4" t="s">
        <v>54</v>
      </c>
      <c r="E1333" s="4" t="s">
        <v>55</v>
      </c>
      <c r="F1333" s="4" t="s">
        <v>253</v>
      </c>
      <c r="G1333" s="4" t="s">
        <v>247</v>
      </c>
      <c r="H1333" s="25"/>
      <c r="I1333" s="25"/>
      <c r="J1333" s="104"/>
      <c r="K1333" s="104"/>
      <c r="L1333" s="131"/>
    </row>
    <row r="1334" spans="1:12">
      <c r="A1334" s="72"/>
      <c r="B1334" s="263" t="s">
        <v>154</v>
      </c>
      <c r="C1334" s="264"/>
      <c r="D1334" s="3">
        <v>0.6</v>
      </c>
      <c r="E1334" s="3">
        <v>1.6</v>
      </c>
      <c r="F1334" s="3">
        <v>4</v>
      </c>
      <c r="G1334" s="113">
        <f>F1334*E1334*D1334</f>
        <v>3.84</v>
      </c>
      <c r="H1334" s="25"/>
      <c r="I1334" s="25"/>
      <c r="J1334" s="104"/>
      <c r="K1334" s="104"/>
      <c r="L1334" s="131"/>
    </row>
    <row r="1335" spans="1:12">
      <c r="A1335" s="72"/>
      <c r="B1335" s="56"/>
      <c r="C1335" s="56"/>
      <c r="D1335" s="56"/>
      <c r="E1335" s="56"/>
      <c r="F1335" s="23"/>
      <c r="G1335" s="56"/>
      <c r="H1335" s="25"/>
      <c r="I1335" s="56"/>
      <c r="J1335" s="57" t="s">
        <v>52</v>
      </c>
      <c r="K1335" s="58">
        <f>SUM(I1329:I1331)-G1334</f>
        <v>11.244</v>
      </c>
      <c r="L1335" s="131"/>
    </row>
    <row r="1336" spans="1:12">
      <c r="A1336" s="72"/>
      <c r="B1336" s="245" t="s">
        <v>621</v>
      </c>
      <c r="C1336" s="245"/>
      <c r="D1336" s="245"/>
      <c r="E1336" s="245"/>
      <c r="F1336" s="245"/>
      <c r="G1336" s="245"/>
      <c r="H1336" s="245"/>
      <c r="I1336" s="245"/>
      <c r="J1336" s="123"/>
      <c r="K1336" s="139"/>
      <c r="L1336" s="131"/>
    </row>
    <row r="1337" spans="1:12">
      <c r="A1337" s="72"/>
      <c r="B1337" s="130"/>
      <c r="C1337" s="130"/>
      <c r="D1337" s="130"/>
      <c r="E1337" s="130"/>
      <c r="F1337" s="130"/>
      <c r="G1337" s="130"/>
      <c r="H1337" s="130"/>
      <c r="I1337" s="130"/>
      <c r="J1337" s="130"/>
      <c r="K1337" s="130"/>
      <c r="L1337" s="131"/>
    </row>
    <row r="1338" spans="1:12">
      <c r="A1338" s="67" t="s">
        <v>174</v>
      </c>
      <c r="B1338" s="248" t="s">
        <v>21</v>
      </c>
      <c r="C1338" s="248"/>
      <c r="D1338" s="248"/>
      <c r="E1338" s="248"/>
      <c r="F1338" s="248"/>
      <c r="G1338" s="248"/>
      <c r="H1338" s="248"/>
      <c r="I1338" s="248"/>
      <c r="J1338" s="248"/>
      <c r="K1338" s="248"/>
      <c r="L1338" s="249"/>
    </row>
    <row r="1339" spans="1:12">
      <c r="A1339" s="68"/>
      <c r="B1339" s="129"/>
      <c r="C1339" s="130"/>
      <c r="D1339" s="130"/>
      <c r="E1339" s="130"/>
      <c r="F1339" s="130"/>
      <c r="G1339" s="130"/>
      <c r="H1339" s="130"/>
      <c r="I1339" s="130"/>
      <c r="J1339" s="130"/>
      <c r="K1339" s="130"/>
      <c r="L1339" s="131"/>
    </row>
    <row r="1340" spans="1:12">
      <c r="A1340" s="69"/>
      <c r="B1340" s="300" t="s">
        <v>76</v>
      </c>
      <c r="C1340" s="301"/>
      <c r="D1340" s="121" t="s">
        <v>54</v>
      </c>
      <c r="E1340" s="121" t="s">
        <v>55</v>
      </c>
      <c r="F1340" s="121" t="s">
        <v>56</v>
      </c>
      <c r="G1340" s="121" t="s">
        <v>57</v>
      </c>
      <c r="H1340" s="121" t="s">
        <v>58</v>
      </c>
      <c r="I1340" s="121" t="s">
        <v>59</v>
      </c>
      <c r="J1340" s="2"/>
      <c r="K1340" s="2"/>
      <c r="L1340" s="131"/>
    </row>
    <row r="1341" spans="1:12" ht="13.8" customHeight="1">
      <c r="A1341" s="69"/>
      <c r="B1341" s="277" t="s">
        <v>236</v>
      </c>
      <c r="C1341" s="251"/>
      <c r="D1341" s="23">
        <v>5</v>
      </c>
      <c r="E1341" s="23">
        <v>7</v>
      </c>
      <c r="F1341" s="23">
        <v>3.3</v>
      </c>
      <c r="G1341" s="23">
        <v>1</v>
      </c>
      <c r="H1341" s="25">
        <f>(D1341+E1341)*2</f>
        <v>24</v>
      </c>
      <c r="I1341" s="25">
        <f>H1341*F1341</f>
        <v>79.199999999999989</v>
      </c>
      <c r="J1341" s="305" t="s">
        <v>10</v>
      </c>
      <c r="K1341" s="306"/>
      <c r="L1341" s="131"/>
    </row>
    <row r="1342" spans="1:12">
      <c r="A1342" s="69"/>
      <c r="B1342" s="277" t="s">
        <v>232</v>
      </c>
      <c r="C1342" s="251"/>
      <c r="D1342" s="23">
        <v>5</v>
      </c>
      <c r="E1342" s="23">
        <v>7</v>
      </c>
      <c r="F1342" s="23">
        <v>3.3</v>
      </c>
      <c r="G1342" s="23">
        <v>1</v>
      </c>
      <c r="H1342" s="25">
        <f>(D1342+E1342)*2</f>
        <v>24</v>
      </c>
      <c r="I1342" s="25">
        <f t="shared" ref="I1342:I1366" si="41">H1342*F1342</f>
        <v>79.199999999999989</v>
      </c>
      <c r="J1342" s="307"/>
      <c r="K1342" s="308"/>
      <c r="L1342" s="131"/>
    </row>
    <row r="1343" spans="1:12">
      <c r="A1343" s="69"/>
      <c r="B1343" s="277" t="s">
        <v>263</v>
      </c>
      <c r="C1343" s="251"/>
      <c r="D1343" s="23">
        <v>10.87</v>
      </c>
      <c r="E1343" s="23"/>
      <c r="F1343" s="23">
        <v>3.3</v>
      </c>
      <c r="G1343" s="23">
        <v>1</v>
      </c>
      <c r="H1343" s="25">
        <f>D1343</f>
        <v>10.87</v>
      </c>
      <c r="I1343" s="25">
        <f t="shared" si="41"/>
        <v>35.870999999999995</v>
      </c>
      <c r="J1343" s="307"/>
      <c r="K1343" s="308"/>
      <c r="L1343" s="131"/>
    </row>
    <row r="1344" spans="1:12">
      <c r="A1344" s="69"/>
      <c r="B1344" s="315" t="s">
        <v>271</v>
      </c>
      <c r="C1344" s="253"/>
      <c r="D1344" s="23">
        <v>2.5</v>
      </c>
      <c r="E1344" s="23">
        <v>3.13</v>
      </c>
      <c r="F1344" s="23">
        <v>3.3</v>
      </c>
      <c r="G1344" s="23">
        <v>1</v>
      </c>
      <c r="H1344" s="25">
        <f>(D1344*3)+(E1344*2)</f>
        <v>13.76</v>
      </c>
      <c r="I1344" s="25">
        <f t="shared" si="41"/>
        <v>45.407999999999994</v>
      </c>
      <c r="J1344" s="307"/>
      <c r="K1344" s="308"/>
      <c r="L1344" s="131"/>
    </row>
    <row r="1345" spans="1:12" ht="13.8" customHeight="1">
      <c r="A1345" s="69"/>
      <c r="B1345" s="277" t="s">
        <v>233</v>
      </c>
      <c r="C1345" s="251"/>
      <c r="D1345" s="6">
        <v>2.75</v>
      </c>
      <c r="E1345" s="6">
        <v>2.2000000000000002</v>
      </c>
      <c r="F1345" s="23">
        <v>3.3</v>
      </c>
      <c r="G1345" s="23">
        <v>1</v>
      </c>
      <c r="H1345" s="25">
        <f t="shared" ref="H1345:H1346" si="42">(D1345+E1345)*2</f>
        <v>9.9</v>
      </c>
      <c r="I1345" s="25">
        <f t="shared" si="41"/>
        <v>32.67</v>
      </c>
      <c r="J1345" s="307"/>
      <c r="K1345" s="308"/>
      <c r="L1345" s="131"/>
    </row>
    <row r="1346" spans="1:12">
      <c r="A1346" s="69"/>
      <c r="B1346" s="277" t="s">
        <v>152</v>
      </c>
      <c r="C1346" s="251"/>
      <c r="D1346" s="6">
        <v>1.5</v>
      </c>
      <c r="E1346" s="6">
        <v>3.35</v>
      </c>
      <c r="F1346" s="23">
        <v>3.3</v>
      </c>
      <c r="G1346" s="23">
        <v>1</v>
      </c>
      <c r="H1346" s="25">
        <f t="shared" si="42"/>
        <v>9.6999999999999993</v>
      </c>
      <c r="I1346" s="25">
        <f t="shared" si="41"/>
        <v>32.01</v>
      </c>
      <c r="J1346" s="307"/>
      <c r="K1346" s="308"/>
      <c r="L1346" s="131"/>
    </row>
    <row r="1347" spans="1:12">
      <c r="A1347" s="69"/>
      <c r="B1347" s="314" t="s">
        <v>272</v>
      </c>
      <c r="C1347" s="256"/>
      <c r="D1347" s="6">
        <v>2.4</v>
      </c>
      <c r="E1347" s="6">
        <v>2.2000000000000002</v>
      </c>
      <c r="F1347" s="23">
        <v>3.3</v>
      </c>
      <c r="G1347" s="23">
        <v>1</v>
      </c>
      <c r="H1347" s="25">
        <f>(D1347*3)+(E1347*2)</f>
        <v>11.6</v>
      </c>
      <c r="I1347" s="25">
        <f t="shared" si="41"/>
        <v>38.279999999999994</v>
      </c>
      <c r="J1347" s="307"/>
      <c r="K1347" s="308"/>
      <c r="L1347" s="131"/>
    </row>
    <row r="1348" spans="1:12">
      <c r="A1348" s="69"/>
      <c r="B1348" s="277" t="s">
        <v>235</v>
      </c>
      <c r="C1348" s="251"/>
      <c r="D1348" s="6">
        <v>5</v>
      </c>
      <c r="E1348" s="6">
        <v>5.5</v>
      </c>
      <c r="F1348" s="23">
        <v>3.3</v>
      </c>
      <c r="G1348" s="23">
        <v>1</v>
      </c>
      <c r="H1348" s="25">
        <f t="shared" ref="H1348" si="43">(D1348+E1348)*2</f>
        <v>21</v>
      </c>
      <c r="I1348" s="25">
        <f t="shared" si="41"/>
        <v>69.3</v>
      </c>
      <c r="J1348" s="307"/>
      <c r="K1348" s="308"/>
      <c r="L1348" s="131"/>
    </row>
    <row r="1349" spans="1:12" ht="13.8" customHeight="1">
      <c r="A1349" s="69"/>
      <c r="B1349" s="277" t="s">
        <v>267</v>
      </c>
      <c r="C1349" s="251"/>
      <c r="D1349" s="6">
        <v>3.3</v>
      </c>
      <c r="E1349" s="6"/>
      <c r="F1349" s="23">
        <v>3.3</v>
      </c>
      <c r="G1349" s="23">
        <v>1</v>
      </c>
      <c r="H1349" s="25">
        <f>D1349</f>
        <v>3.3</v>
      </c>
      <c r="I1349" s="25">
        <f t="shared" si="41"/>
        <v>10.889999999999999</v>
      </c>
      <c r="J1349" s="307"/>
      <c r="K1349" s="308"/>
      <c r="L1349" s="131"/>
    </row>
    <row r="1350" spans="1:12">
      <c r="A1350" s="69"/>
      <c r="B1350" s="277" t="s">
        <v>268</v>
      </c>
      <c r="C1350" s="251"/>
      <c r="D1350" s="6">
        <v>1.87</v>
      </c>
      <c r="E1350" s="6"/>
      <c r="F1350" s="23">
        <v>3.3</v>
      </c>
      <c r="G1350" s="23">
        <v>2</v>
      </c>
      <c r="H1350" s="25">
        <f>D1350</f>
        <v>1.87</v>
      </c>
      <c r="I1350" s="25">
        <f t="shared" si="41"/>
        <v>6.1710000000000003</v>
      </c>
      <c r="J1350" s="307"/>
      <c r="K1350" s="308"/>
      <c r="L1350" s="131"/>
    </row>
    <row r="1351" spans="1:12">
      <c r="A1351" s="69"/>
      <c r="B1351" s="277" t="s">
        <v>254</v>
      </c>
      <c r="C1351" s="251"/>
      <c r="D1351" s="6">
        <v>2.75</v>
      </c>
      <c r="E1351" s="6"/>
      <c r="F1351" s="23">
        <v>3.3</v>
      </c>
      <c r="G1351" s="23">
        <v>1</v>
      </c>
      <c r="H1351" s="25">
        <f t="shared" ref="H1351:H1356" si="44">D1351</f>
        <v>2.75</v>
      </c>
      <c r="I1351" s="25">
        <f t="shared" si="41"/>
        <v>9.0749999999999993</v>
      </c>
      <c r="J1351" s="307"/>
      <c r="K1351" s="308"/>
      <c r="L1351" s="131"/>
    </row>
    <row r="1352" spans="1:12">
      <c r="A1352" s="69"/>
      <c r="B1352" s="277" t="s">
        <v>255</v>
      </c>
      <c r="C1352" s="251"/>
      <c r="D1352" s="6">
        <v>1.1499999999999999</v>
      </c>
      <c r="E1352" s="6"/>
      <c r="F1352" s="23">
        <v>3.3</v>
      </c>
      <c r="G1352" s="23">
        <v>1</v>
      </c>
      <c r="H1352" s="25">
        <f t="shared" si="44"/>
        <v>1.1499999999999999</v>
      </c>
      <c r="I1352" s="25">
        <f t="shared" si="41"/>
        <v>3.7949999999999995</v>
      </c>
      <c r="J1352" s="307"/>
      <c r="K1352" s="308"/>
      <c r="L1352" s="131"/>
    </row>
    <row r="1353" spans="1:12">
      <c r="A1353" s="69"/>
      <c r="B1353" s="277" t="s">
        <v>256</v>
      </c>
      <c r="C1353" s="251"/>
      <c r="D1353" s="6">
        <v>4.6500000000000004</v>
      </c>
      <c r="E1353" s="6"/>
      <c r="F1353" s="23">
        <v>3.3</v>
      </c>
      <c r="G1353" s="23">
        <v>1</v>
      </c>
      <c r="H1353" s="25">
        <f t="shared" si="44"/>
        <v>4.6500000000000004</v>
      </c>
      <c r="I1353" s="25">
        <f t="shared" si="41"/>
        <v>15.345000000000001</v>
      </c>
      <c r="J1353" s="307"/>
      <c r="K1353" s="308"/>
      <c r="L1353" s="131"/>
    </row>
    <row r="1354" spans="1:12">
      <c r="A1354" s="69"/>
      <c r="B1354" s="277" t="s">
        <v>257</v>
      </c>
      <c r="C1354" s="251"/>
      <c r="D1354" s="6">
        <v>4.4000000000000004</v>
      </c>
      <c r="E1354" s="6"/>
      <c r="F1354" s="23">
        <v>3.3</v>
      </c>
      <c r="G1354" s="23">
        <v>1</v>
      </c>
      <c r="H1354" s="25">
        <f t="shared" si="44"/>
        <v>4.4000000000000004</v>
      </c>
      <c r="I1354" s="25">
        <f t="shared" si="41"/>
        <v>14.52</v>
      </c>
      <c r="J1354" s="307"/>
      <c r="K1354" s="308"/>
      <c r="L1354" s="131"/>
    </row>
    <row r="1355" spans="1:12">
      <c r="A1355" s="69"/>
      <c r="B1355" s="277" t="s">
        <v>258</v>
      </c>
      <c r="C1355" s="251"/>
      <c r="D1355" s="6">
        <v>3.5</v>
      </c>
      <c r="E1355" s="6"/>
      <c r="F1355" s="23">
        <v>3.3</v>
      </c>
      <c r="G1355" s="23">
        <v>1</v>
      </c>
      <c r="H1355" s="25">
        <f t="shared" si="44"/>
        <v>3.5</v>
      </c>
      <c r="I1355" s="25">
        <f t="shared" si="41"/>
        <v>11.549999999999999</v>
      </c>
      <c r="J1355" s="307"/>
      <c r="K1355" s="308"/>
      <c r="L1355" s="131"/>
    </row>
    <row r="1356" spans="1:12">
      <c r="A1356" s="69"/>
      <c r="B1356" s="277" t="s">
        <v>259</v>
      </c>
      <c r="C1356" s="251"/>
      <c r="D1356" s="6">
        <v>1.65</v>
      </c>
      <c r="E1356" s="6"/>
      <c r="F1356" s="23">
        <v>3.3</v>
      </c>
      <c r="G1356" s="23">
        <v>1</v>
      </c>
      <c r="H1356" s="25">
        <f t="shared" si="44"/>
        <v>1.65</v>
      </c>
      <c r="I1356" s="25">
        <f t="shared" si="41"/>
        <v>5.4449999999999994</v>
      </c>
      <c r="J1356" s="307"/>
      <c r="K1356" s="308"/>
      <c r="L1356" s="131"/>
    </row>
    <row r="1357" spans="1:12">
      <c r="A1357" s="69"/>
      <c r="B1357" s="277" t="s">
        <v>264</v>
      </c>
      <c r="C1357" s="251"/>
      <c r="D1357" s="6">
        <v>4.7</v>
      </c>
      <c r="E1357" s="6"/>
      <c r="F1357" s="23">
        <v>3.3</v>
      </c>
      <c r="G1357" s="23">
        <v>1</v>
      </c>
      <c r="H1357" s="25">
        <f t="shared" ref="H1357:H1359" si="45">D1357</f>
        <v>4.7</v>
      </c>
      <c r="I1357" s="25">
        <f t="shared" si="41"/>
        <v>15.51</v>
      </c>
      <c r="J1357" s="307"/>
      <c r="K1357" s="308"/>
      <c r="L1357" s="131"/>
    </row>
    <row r="1358" spans="1:12">
      <c r="A1358" s="69"/>
      <c r="B1358" s="277" t="s">
        <v>265</v>
      </c>
      <c r="C1358" s="251"/>
      <c r="D1358" s="6">
        <v>3.87</v>
      </c>
      <c r="E1358" s="6"/>
      <c r="F1358" s="23">
        <v>3.3</v>
      </c>
      <c r="G1358" s="23">
        <v>1</v>
      </c>
      <c r="H1358" s="25">
        <f t="shared" si="45"/>
        <v>3.87</v>
      </c>
      <c r="I1358" s="25">
        <f t="shared" si="41"/>
        <v>12.770999999999999</v>
      </c>
      <c r="J1358" s="307"/>
      <c r="K1358" s="308"/>
      <c r="L1358" s="131"/>
    </row>
    <row r="1359" spans="1:12">
      <c r="A1359" s="69"/>
      <c r="B1359" s="277" t="s">
        <v>266</v>
      </c>
      <c r="C1359" s="251"/>
      <c r="D1359" s="6">
        <v>4.8</v>
      </c>
      <c r="E1359" s="6"/>
      <c r="F1359" s="23">
        <v>3.3</v>
      </c>
      <c r="G1359" s="23">
        <v>1</v>
      </c>
      <c r="H1359" s="25">
        <f t="shared" si="45"/>
        <v>4.8</v>
      </c>
      <c r="I1359" s="25">
        <f t="shared" si="41"/>
        <v>15.839999999999998</v>
      </c>
      <c r="J1359" s="307"/>
      <c r="K1359" s="308"/>
      <c r="L1359" s="131"/>
    </row>
    <row r="1360" spans="1:12">
      <c r="A1360" s="69"/>
      <c r="B1360" s="277" t="s">
        <v>262</v>
      </c>
      <c r="C1360" s="251"/>
      <c r="D1360" s="6">
        <v>2.2000000000000002</v>
      </c>
      <c r="E1360" s="6">
        <v>3.13</v>
      </c>
      <c r="F1360" s="23">
        <v>3.3</v>
      </c>
      <c r="G1360" s="23">
        <v>1</v>
      </c>
      <c r="H1360" s="25">
        <f>(D1360*3)+(E1360*2)</f>
        <v>12.86</v>
      </c>
      <c r="I1360" s="25">
        <f t="shared" si="41"/>
        <v>42.437999999999995</v>
      </c>
      <c r="J1360" s="307"/>
      <c r="K1360" s="308"/>
      <c r="L1360" s="131"/>
    </row>
    <row r="1361" spans="1:12">
      <c r="A1361" s="69"/>
      <c r="B1361" s="277" t="s">
        <v>61</v>
      </c>
      <c r="C1361" s="251"/>
      <c r="D1361" s="6">
        <v>5</v>
      </c>
      <c r="E1361" s="6">
        <v>3</v>
      </c>
      <c r="F1361" s="23">
        <v>3.3</v>
      </c>
      <c r="G1361" s="23">
        <v>1</v>
      </c>
      <c r="H1361" s="25">
        <f t="shared" ref="H1361:H1362" si="46">(D1361+E1361)*2</f>
        <v>16</v>
      </c>
      <c r="I1361" s="25">
        <f t="shared" si="41"/>
        <v>52.8</v>
      </c>
      <c r="J1361" s="307"/>
      <c r="K1361" s="308"/>
      <c r="L1361" s="131"/>
    </row>
    <row r="1362" spans="1:12">
      <c r="A1362" s="69"/>
      <c r="B1362" s="315" t="s">
        <v>156</v>
      </c>
      <c r="C1362" s="253"/>
      <c r="D1362" s="6">
        <v>5</v>
      </c>
      <c r="E1362" s="6">
        <v>3</v>
      </c>
      <c r="F1362" s="23">
        <v>3.3</v>
      </c>
      <c r="G1362" s="23">
        <v>1</v>
      </c>
      <c r="H1362" s="25">
        <f t="shared" si="46"/>
        <v>16</v>
      </c>
      <c r="I1362" s="25">
        <f t="shared" si="41"/>
        <v>52.8</v>
      </c>
      <c r="J1362" s="307"/>
      <c r="K1362" s="308"/>
      <c r="L1362" s="131"/>
    </row>
    <row r="1363" spans="1:12">
      <c r="A1363" s="69"/>
      <c r="B1363" s="277" t="s">
        <v>269</v>
      </c>
      <c r="C1363" s="251"/>
      <c r="D1363" s="6">
        <v>6.45</v>
      </c>
      <c r="E1363" s="121"/>
      <c r="F1363" s="23">
        <v>3.3</v>
      </c>
      <c r="G1363" s="23">
        <v>1</v>
      </c>
      <c r="H1363" s="25">
        <f t="shared" ref="H1363:H1366" si="47">D1363</f>
        <v>6.45</v>
      </c>
      <c r="I1363" s="25">
        <f t="shared" si="41"/>
        <v>21.285</v>
      </c>
      <c r="J1363" s="307"/>
      <c r="K1363" s="308"/>
      <c r="L1363" s="131"/>
    </row>
    <row r="1364" spans="1:12">
      <c r="A1364" s="69"/>
      <c r="B1364" s="277" t="s">
        <v>268</v>
      </c>
      <c r="C1364" s="251"/>
      <c r="D1364" s="6">
        <v>9.6</v>
      </c>
      <c r="E1364" s="121"/>
      <c r="F1364" s="23">
        <v>2.8</v>
      </c>
      <c r="G1364" s="23">
        <v>1</v>
      </c>
      <c r="H1364" s="25">
        <f t="shared" si="47"/>
        <v>9.6</v>
      </c>
      <c r="I1364" s="25">
        <f t="shared" si="41"/>
        <v>26.88</v>
      </c>
      <c r="J1364" s="307"/>
      <c r="K1364" s="308"/>
      <c r="L1364" s="131"/>
    </row>
    <row r="1365" spans="1:12">
      <c r="A1365" s="69"/>
      <c r="B1365" s="314" t="s">
        <v>270</v>
      </c>
      <c r="C1365" s="256"/>
      <c r="D1365" s="6">
        <v>20.2</v>
      </c>
      <c r="E1365" s="121"/>
      <c r="F1365" s="23">
        <v>3.3</v>
      </c>
      <c r="G1365" s="23">
        <v>2</v>
      </c>
      <c r="H1365" s="25">
        <f t="shared" si="47"/>
        <v>20.2</v>
      </c>
      <c r="I1365" s="25">
        <f t="shared" si="41"/>
        <v>66.66</v>
      </c>
      <c r="J1365" s="307"/>
      <c r="K1365" s="308"/>
      <c r="L1365" s="131"/>
    </row>
    <row r="1366" spans="1:12">
      <c r="A1366" s="69"/>
      <c r="B1366" s="314" t="s">
        <v>270</v>
      </c>
      <c r="C1366" s="256"/>
      <c r="D1366" s="6">
        <v>14.45</v>
      </c>
      <c r="E1366" s="6"/>
      <c r="F1366" s="23">
        <f>(3.3+3.88)/2</f>
        <v>3.59</v>
      </c>
      <c r="G1366" s="23">
        <v>2</v>
      </c>
      <c r="H1366" s="25">
        <f t="shared" si="47"/>
        <v>14.45</v>
      </c>
      <c r="I1366" s="25">
        <f t="shared" si="41"/>
        <v>51.875499999999995</v>
      </c>
      <c r="J1366" s="307"/>
      <c r="K1366" s="308"/>
      <c r="L1366" s="131"/>
    </row>
    <row r="1367" spans="1:12">
      <c r="A1367" s="69"/>
      <c r="B1367" s="250" t="s">
        <v>520</v>
      </c>
      <c r="C1367" s="251"/>
      <c r="D1367" s="6"/>
      <c r="E1367" s="121"/>
      <c r="F1367" s="23">
        <v>1.2</v>
      </c>
      <c r="G1367" s="23">
        <v>1</v>
      </c>
      <c r="H1367" s="25"/>
      <c r="I1367" s="25">
        <f>0.28*2.85*7*G1367</f>
        <v>5.5860000000000012</v>
      </c>
      <c r="J1367" s="309"/>
      <c r="K1367" s="310"/>
      <c r="L1367" s="131"/>
    </row>
    <row r="1368" spans="1:12">
      <c r="A1368" s="69"/>
      <c r="B1368" s="107"/>
      <c r="C1368" s="108"/>
      <c r="D1368" s="20"/>
      <c r="E1368" s="3"/>
      <c r="F1368" s="6"/>
      <c r="G1368" s="3"/>
      <c r="H1368" s="25"/>
      <c r="I1368" s="25"/>
      <c r="J1368" s="109"/>
      <c r="K1368" s="105"/>
      <c r="L1368" s="131"/>
    </row>
    <row r="1369" spans="1:12">
      <c r="A1369" s="69"/>
      <c r="B1369" s="397" t="s">
        <v>273</v>
      </c>
      <c r="C1369" s="398"/>
      <c r="D1369" s="180"/>
      <c r="E1369" s="6"/>
      <c r="F1369" s="180"/>
      <c r="G1369" s="3" t="s">
        <v>274</v>
      </c>
      <c r="H1369" s="64"/>
      <c r="I1369" s="25"/>
      <c r="J1369" s="2"/>
      <c r="K1369" s="2"/>
      <c r="L1369" s="131"/>
    </row>
    <row r="1370" spans="1:12">
      <c r="A1370" s="69"/>
      <c r="B1370" s="263" t="s">
        <v>155</v>
      </c>
      <c r="C1370" s="264"/>
      <c r="D1370" s="3">
        <v>2.6</v>
      </c>
      <c r="E1370" s="3">
        <v>0.6</v>
      </c>
      <c r="F1370" s="3">
        <v>8</v>
      </c>
      <c r="G1370" s="113">
        <f>F1370*2</f>
        <v>16</v>
      </c>
      <c r="H1370" s="64">
        <f>D1370*E1370*G1370</f>
        <v>24.96</v>
      </c>
      <c r="I1370" s="25"/>
      <c r="J1370" s="2"/>
      <c r="K1370" s="2"/>
      <c r="L1370" s="131"/>
    </row>
    <row r="1371" spans="1:12">
      <c r="A1371" s="69"/>
      <c r="B1371" s="399" t="s">
        <v>148</v>
      </c>
      <c r="C1371" s="400"/>
      <c r="D1371" s="3">
        <v>0.6</v>
      </c>
      <c r="E1371" s="3">
        <v>0.4</v>
      </c>
      <c r="F1371" s="3">
        <v>6</v>
      </c>
      <c r="G1371" s="113">
        <f t="shared" ref="G1371:G1378" si="48">F1371*2</f>
        <v>12</v>
      </c>
      <c r="H1371" s="64">
        <f t="shared" ref="H1371" si="49">D1371*E1371*G1371</f>
        <v>2.88</v>
      </c>
      <c r="I1371" s="25"/>
      <c r="J1371" s="2"/>
      <c r="K1371" s="2"/>
      <c r="L1371" s="131"/>
    </row>
    <row r="1372" spans="1:12">
      <c r="A1372" s="69"/>
      <c r="B1372" s="263" t="s">
        <v>149</v>
      </c>
      <c r="C1372" s="264"/>
      <c r="D1372" s="3">
        <v>1</v>
      </c>
      <c r="E1372" s="3">
        <v>0.8</v>
      </c>
      <c r="F1372" s="3">
        <v>1</v>
      </c>
      <c r="G1372" s="113">
        <f t="shared" si="48"/>
        <v>2</v>
      </c>
      <c r="H1372" s="64">
        <f t="shared" ref="H1372:H1378" si="50">D1372*E1372*G1372</f>
        <v>1.6</v>
      </c>
      <c r="I1372" s="25"/>
      <c r="J1372" s="2"/>
      <c r="K1372" s="2"/>
      <c r="L1372" s="131"/>
    </row>
    <row r="1373" spans="1:12">
      <c r="A1373" s="69"/>
      <c r="B1373" s="263" t="s">
        <v>115</v>
      </c>
      <c r="C1373" s="264"/>
      <c r="D1373" s="3">
        <v>1.7</v>
      </c>
      <c r="E1373" s="3">
        <v>1.05</v>
      </c>
      <c r="F1373" s="3">
        <v>1</v>
      </c>
      <c r="G1373" s="113">
        <f t="shared" si="48"/>
        <v>2</v>
      </c>
      <c r="H1373" s="64">
        <f t="shared" si="50"/>
        <v>3.57</v>
      </c>
      <c r="I1373" s="25"/>
      <c r="J1373" s="2"/>
      <c r="K1373" s="2"/>
      <c r="L1373" s="131"/>
    </row>
    <row r="1374" spans="1:12">
      <c r="A1374" s="69"/>
      <c r="B1374" s="263" t="s">
        <v>239</v>
      </c>
      <c r="C1374" s="264"/>
      <c r="D1374" s="3">
        <v>2</v>
      </c>
      <c r="E1374" s="3">
        <v>2.2000000000000002</v>
      </c>
      <c r="F1374" s="3">
        <v>1</v>
      </c>
      <c r="G1374" s="113">
        <f t="shared" si="48"/>
        <v>2</v>
      </c>
      <c r="H1374" s="64">
        <f t="shared" si="50"/>
        <v>8.8000000000000007</v>
      </c>
      <c r="I1374" s="25"/>
      <c r="J1374" s="2"/>
      <c r="K1374" s="2"/>
      <c r="L1374" s="131"/>
    </row>
    <row r="1375" spans="1:12">
      <c r="A1375" s="69"/>
      <c r="B1375" s="263" t="s">
        <v>161</v>
      </c>
      <c r="C1375" s="264"/>
      <c r="D1375" s="3">
        <v>1.5</v>
      </c>
      <c r="E1375" s="3">
        <v>2.8</v>
      </c>
      <c r="F1375" s="3">
        <v>1</v>
      </c>
      <c r="G1375" s="113">
        <f t="shared" si="48"/>
        <v>2</v>
      </c>
      <c r="H1375" s="64">
        <f t="shared" si="50"/>
        <v>8.3999999999999986</v>
      </c>
      <c r="I1375" s="25"/>
      <c r="J1375" s="2"/>
      <c r="K1375" s="2"/>
      <c r="L1375" s="131"/>
    </row>
    <row r="1376" spans="1:12" ht="13.8" customHeight="1">
      <c r="A1376" s="69"/>
      <c r="B1376" s="315" t="s">
        <v>100</v>
      </c>
      <c r="C1376" s="253"/>
      <c r="D1376" s="3">
        <v>0.9</v>
      </c>
      <c r="E1376" s="3">
        <v>2.1</v>
      </c>
      <c r="F1376" s="3">
        <v>6</v>
      </c>
      <c r="G1376" s="113">
        <f t="shared" si="48"/>
        <v>12</v>
      </c>
      <c r="H1376" s="64">
        <f t="shared" si="50"/>
        <v>22.68</v>
      </c>
      <c r="I1376" s="25"/>
      <c r="J1376" s="2"/>
      <c r="K1376" s="2"/>
      <c r="L1376" s="131"/>
    </row>
    <row r="1377" spans="1:16">
      <c r="A1377" s="69"/>
      <c r="B1377" s="315" t="s">
        <v>121</v>
      </c>
      <c r="C1377" s="253"/>
      <c r="D1377" s="3">
        <v>0.9</v>
      </c>
      <c r="E1377" s="3">
        <v>2.1</v>
      </c>
      <c r="F1377" s="3">
        <v>1</v>
      </c>
      <c r="G1377" s="113">
        <f t="shared" si="48"/>
        <v>2</v>
      </c>
      <c r="H1377" s="64">
        <f t="shared" si="50"/>
        <v>3.7800000000000002</v>
      </c>
      <c r="I1377" s="25"/>
      <c r="J1377" s="2"/>
      <c r="K1377" s="2"/>
      <c r="L1377" s="131"/>
    </row>
    <row r="1378" spans="1:16">
      <c r="A1378" s="69"/>
      <c r="B1378" s="315" t="s">
        <v>237</v>
      </c>
      <c r="C1378" s="253"/>
      <c r="D1378" s="3">
        <v>0.7</v>
      </c>
      <c r="E1378" s="3">
        <v>2.1</v>
      </c>
      <c r="F1378" s="3">
        <v>4</v>
      </c>
      <c r="G1378" s="113">
        <f t="shared" si="48"/>
        <v>8</v>
      </c>
      <c r="H1378" s="64">
        <f t="shared" si="50"/>
        <v>11.76</v>
      </c>
      <c r="I1378" s="25"/>
      <c r="J1378" s="2"/>
      <c r="K1378" s="2"/>
      <c r="L1378" s="131"/>
    </row>
    <row r="1379" spans="1:16">
      <c r="A1379" s="69"/>
      <c r="B1379" s="252"/>
      <c r="C1379" s="253"/>
      <c r="D1379" s="20"/>
      <c r="E1379" s="3"/>
      <c r="F1379" s="3"/>
      <c r="G1379" s="2"/>
      <c r="H1379" s="24"/>
      <c r="I1379" s="23"/>
      <c r="J1379" s="57" t="s">
        <v>52</v>
      </c>
      <c r="K1379" s="58">
        <f>SUM(I1341:I1367)-SUM(H1370:H1378)</f>
        <v>764.74549999999977</v>
      </c>
      <c r="L1379" s="131"/>
    </row>
    <row r="1380" spans="1:16">
      <c r="A1380" s="69"/>
      <c r="B1380" s="245" t="s">
        <v>621</v>
      </c>
      <c r="C1380" s="245"/>
      <c r="D1380" s="245"/>
      <c r="E1380" s="245"/>
      <c r="F1380" s="245"/>
      <c r="G1380" s="245"/>
      <c r="H1380" s="245"/>
      <c r="I1380" s="245"/>
      <c r="J1380" s="123"/>
      <c r="K1380" s="139"/>
      <c r="L1380" s="131"/>
    </row>
    <row r="1381" spans="1:16">
      <c r="A1381" s="69"/>
      <c r="B1381" s="12"/>
      <c r="C1381" s="12"/>
      <c r="D1381" s="52"/>
      <c r="E1381" s="52"/>
      <c r="F1381" s="51"/>
      <c r="G1381" s="51"/>
      <c r="H1381" s="53"/>
      <c r="I1381" s="53"/>
      <c r="J1381" s="124"/>
      <c r="K1381" s="60"/>
      <c r="L1381" s="131"/>
      <c r="P1381" s="93"/>
    </row>
    <row r="1382" spans="1:16" ht="31.2" customHeight="1">
      <c r="A1382" s="67" t="s">
        <v>175</v>
      </c>
      <c r="B1382" s="248" t="s">
        <v>453</v>
      </c>
      <c r="C1382" s="248"/>
      <c r="D1382" s="248"/>
      <c r="E1382" s="248"/>
      <c r="F1382" s="248"/>
      <c r="G1382" s="248"/>
      <c r="H1382" s="248"/>
      <c r="I1382" s="248"/>
      <c r="J1382" s="248"/>
      <c r="K1382" s="248"/>
      <c r="L1382" s="249"/>
    </row>
    <row r="1383" spans="1:16">
      <c r="A1383" s="73"/>
      <c r="B1383" s="15"/>
      <c r="C1383" s="130"/>
      <c r="D1383" s="130"/>
      <c r="E1383" s="130"/>
      <c r="F1383" s="130"/>
      <c r="G1383" s="130"/>
      <c r="H1383" s="130"/>
      <c r="I1383" s="130"/>
      <c r="J1383" s="130"/>
      <c r="K1383" s="130"/>
      <c r="L1383" s="131"/>
    </row>
    <row r="1384" spans="1:16">
      <c r="A1384" s="74"/>
      <c r="B1384" s="336" t="s">
        <v>452</v>
      </c>
      <c r="C1384" s="337"/>
      <c r="D1384" s="337"/>
      <c r="E1384" s="337"/>
      <c r="F1384" s="337"/>
      <c r="G1384" s="337"/>
      <c r="H1384" s="337"/>
      <c r="I1384" s="338"/>
      <c r="J1384" s="57" t="s">
        <v>52</v>
      </c>
      <c r="K1384" s="58">
        <f>K1379</f>
        <v>764.74549999999977</v>
      </c>
      <c r="L1384" s="131"/>
    </row>
    <row r="1385" spans="1:16">
      <c r="A1385" s="74"/>
      <c r="B1385" s="245" t="s">
        <v>621</v>
      </c>
      <c r="C1385" s="245"/>
      <c r="D1385" s="245"/>
      <c r="E1385" s="245"/>
      <c r="F1385" s="245"/>
      <c r="G1385" s="245"/>
      <c r="H1385" s="245"/>
      <c r="I1385" s="245"/>
      <c r="J1385" s="123"/>
      <c r="K1385" s="139"/>
      <c r="L1385" s="131"/>
    </row>
    <row r="1386" spans="1:16">
      <c r="A1386" s="75"/>
      <c r="B1386" s="36"/>
      <c r="C1386" s="130"/>
      <c r="D1386" s="130"/>
      <c r="E1386" s="130"/>
      <c r="F1386" s="130"/>
      <c r="G1386" s="130"/>
      <c r="H1386" s="130"/>
      <c r="I1386" s="130"/>
      <c r="J1386" s="130"/>
      <c r="K1386" s="130"/>
      <c r="L1386" s="131"/>
    </row>
    <row r="1387" spans="1:16" ht="30" customHeight="1">
      <c r="A1387" s="67" t="s">
        <v>313</v>
      </c>
      <c r="B1387" s="343" t="s">
        <v>81</v>
      </c>
      <c r="C1387" s="343"/>
      <c r="D1387" s="343"/>
      <c r="E1387" s="343"/>
      <c r="F1387" s="343"/>
      <c r="G1387" s="343"/>
      <c r="H1387" s="343"/>
      <c r="I1387" s="343"/>
      <c r="J1387" s="343"/>
      <c r="K1387" s="343"/>
      <c r="L1387" s="348"/>
    </row>
    <row r="1388" spans="1:16">
      <c r="A1388" s="68"/>
      <c r="B1388" s="129"/>
      <c r="C1388" s="130"/>
      <c r="D1388" s="130"/>
      <c r="E1388" s="130"/>
      <c r="F1388" s="130"/>
      <c r="G1388" s="130"/>
      <c r="H1388" s="130"/>
      <c r="I1388" s="130"/>
      <c r="J1388" s="130"/>
      <c r="K1388" s="130"/>
      <c r="L1388" s="131"/>
    </row>
    <row r="1389" spans="1:16">
      <c r="A1389" s="69"/>
      <c r="B1389" s="300" t="s">
        <v>76</v>
      </c>
      <c r="C1389" s="301"/>
      <c r="D1389" s="121" t="s">
        <v>54</v>
      </c>
      <c r="E1389" s="121" t="s">
        <v>55</v>
      </c>
      <c r="F1389" s="121" t="s">
        <v>56</v>
      </c>
      <c r="G1389" s="121" t="s">
        <v>57</v>
      </c>
      <c r="H1389" s="121" t="s">
        <v>58</v>
      </c>
      <c r="I1389" s="121" t="s">
        <v>59</v>
      </c>
      <c r="J1389" s="2"/>
      <c r="K1389" s="2"/>
      <c r="L1389" s="131"/>
    </row>
    <row r="1390" spans="1:16">
      <c r="A1390" s="69"/>
      <c r="B1390" s="252" t="s">
        <v>75</v>
      </c>
      <c r="C1390" s="253"/>
      <c r="D1390" s="116">
        <v>2.5</v>
      </c>
      <c r="E1390" s="23">
        <v>3.13</v>
      </c>
      <c r="F1390" s="6">
        <v>2.8</v>
      </c>
      <c r="G1390" s="6">
        <v>1</v>
      </c>
      <c r="H1390" s="25">
        <f>(D1390+E1390)*2</f>
        <v>11.26</v>
      </c>
      <c r="I1390" s="25">
        <f>H1390*F1390*G1390</f>
        <v>31.527999999999999</v>
      </c>
      <c r="J1390" s="353"/>
      <c r="K1390" s="354"/>
      <c r="L1390" s="131"/>
    </row>
    <row r="1391" spans="1:16">
      <c r="A1391" s="69"/>
      <c r="B1391" s="315" t="s">
        <v>254</v>
      </c>
      <c r="C1391" s="253"/>
      <c r="D1391" s="116">
        <v>4.4000000000000004</v>
      </c>
      <c r="E1391" s="23"/>
      <c r="F1391" s="6">
        <v>2.8</v>
      </c>
      <c r="G1391" s="6">
        <v>1</v>
      </c>
      <c r="H1391" s="27">
        <f>D1391</f>
        <v>4.4000000000000004</v>
      </c>
      <c r="I1391" s="25">
        <f t="shared" ref="I1391:I1398" si="51">H1391*F1391*G1391</f>
        <v>12.32</v>
      </c>
      <c r="J1391" s="136"/>
      <c r="K1391" s="137"/>
      <c r="L1391" s="131"/>
    </row>
    <row r="1392" spans="1:16">
      <c r="A1392" s="69"/>
      <c r="B1392" s="315" t="s">
        <v>255</v>
      </c>
      <c r="C1392" s="253"/>
      <c r="D1392" s="116">
        <v>3.5</v>
      </c>
      <c r="E1392" s="23"/>
      <c r="F1392" s="6">
        <v>2.8</v>
      </c>
      <c r="G1392" s="6">
        <v>1</v>
      </c>
      <c r="H1392" s="27">
        <f t="shared" ref="H1392:H1396" si="52">D1392</f>
        <v>3.5</v>
      </c>
      <c r="I1392" s="25">
        <f t="shared" si="51"/>
        <v>9.7999999999999989</v>
      </c>
      <c r="J1392" s="136"/>
      <c r="K1392" s="137"/>
      <c r="L1392" s="131"/>
    </row>
    <row r="1393" spans="1:12">
      <c r="A1393" s="69"/>
      <c r="B1393" s="315" t="s">
        <v>256</v>
      </c>
      <c r="C1393" s="253"/>
      <c r="D1393" s="116">
        <v>1.65</v>
      </c>
      <c r="E1393" s="23"/>
      <c r="F1393" s="6">
        <v>2.8</v>
      </c>
      <c r="G1393" s="6">
        <v>1</v>
      </c>
      <c r="H1393" s="27">
        <f t="shared" si="52"/>
        <v>1.65</v>
      </c>
      <c r="I1393" s="25">
        <f t="shared" si="51"/>
        <v>4.6199999999999992</v>
      </c>
      <c r="J1393" s="136"/>
      <c r="K1393" s="137"/>
      <c r="L1393" s="131"/>
    </row>
    <row r="1394" spans="1:12">
      <c r="A1394" s="69"/>
      <c r="B1394" s="315" t="s">
        <v>257</v>
      </c>
      <c r="C1394" s="253"/>
      <c r="D1394" s="116">
        <v>4.6500000000000004</v>
      </c>
      <c r="E1394" s="23"/>
      <c r="F1394" s="6">
        <v>2.8</v>
      </c>
      <c r="G1394" s="6">
        <v>1</v>
      </c>
      <c r="H1394" s="27">
        <f t="shared" si="52"/>
        <v>4.6500000000000004</v>
      </c>
      <c r="I1394" s="25">
        <f t="shared" si="51"/>
        <v>13.02</v>
      </c>
      <c r="J1394" s="136"/>
      <c r="K1394" s="137"/>
      <c r="L1394" s="131"/>
    </row>
    <row r="1395" spans="1:12">
      <c r="A1395" s="69"/>
      <c r="B1395" s="315" t="s">
        <v>258</v>
      </c>
      <c r="C1395" s="253"/>
      <c r="D1395" s="116">
        <v>1.1499999999999999</v>
      </c>
      <c r="E1395" s="23"/>
      <c r="F1395" s="6">
        <v>2.8</v>
      </c>
      <c r="G1395" s="6">
        <v>1</v>
      </c>
      <c r="H1395" s="27">
        <f t="shared" si="52"/>
        <v>1.1499999999999999</v>
      </c>
      <c r="I1395" s="25">
        <f t="shared" si="51"/>
        <v>3.2199999999999998</v>
      </c>
      <c r="J1395" s="136"/>
      <c r="K1395" s="137"/>
      <c r="L1395" s="131"/>
    </row>
    <row r="1396" spans="1:12">
      <c r="A1396" s="69"/>
      <c r="B1396" s="315" t="s">
        <v>259</v>
      </c>
      <c r="C1396" s="253"/>
      <c r="D1396" s="116">
        <v>2.75</v>
      </c>
      <c r="E1396" s="23"/>
      <c r="F1396" s="6">
        <v>2.8</v>
      </c>
      <c r="G1396" s="6">
        <v>1</v>
      </c>
      <c r="H1396" s="27">
        <f t="shared" si="52"/>
        <v>2.75</v>
      </c>
      <c r="I1396" s="25">
        <f t="shared" si="51"/>
        <v>7.6999999999999993</v>
      </c>
      <c r="J1396" s="136"/>
      <c r="K1396" s="137"/>
      <c r="L1396" s="131"/>
    </row>
    <row r="1397" spans="1:12">
      <c r="A1397" s="69"/>
      <c r="B1397" s="252" t="s">
        <v>78</v>
      </c>
      <c r="C1397" s="253"/>
      <c r="D1397" s="116">
        <v>2.2000000000000002</v>
      </c>
      <c r="E1397" s="23">
        <v>3.13</v>
      </c>
      <c r="F1397" s="6">
        <v>2.8</v>
      </c>
      <c r="G1397" s="6">
        <v>1</v>
      </c>
      <c r="H1397" s="25">
        <f>(D1397+E1397)*2</f>
        <v>10.66</v>
      </c>
      <c r="I1397" s="25">
        <f t="shared" si="51"/>
        <v>29.847999999999999</v>
      </c>
      <c r="J1397" s="353"/>
      <c r="K1397" s="354"/>
      <c r="L1397" s="131"/>
    </row>
    <row r="1398" spans="1:12">
      <c r="A1398" s="69"/>
      <c r="B1398" s="252" t="s">
        <v>74</v>
      </c>
      <c r="C1398" s="253"/>
      <c r="D1398" s="116">
        <v>2.4</v>
      </c>
      <c r="E1398" s="23">
        <v>2.2000000000000002</v>
      </c>
      <c r="F1398" s="6">
        <v>2.8</v>
      </c>
      <c r="G1398" s="6">
        <v>1</v>
      </c>
      <c r="H1398" s="25">
        <f>(D1398+E1398)*2</f>
        <v>9.1999999999999993</v>
      </c>
      <c r="I1398" s="25">
        <f t="shared" si="51"/>
        <v>25.759999999999998</v>
      </c>
      <c r="J1398" s="353"/>
      <c r="K1398" s="354"/>
      <c r="L1398" s="131"/>
    </row>
    <row r="1399" spans="1:12">
      <c r="A1399" s="69"/>
      <c r="B1399" s="98"/>
      <c r="C1399" s="106"/>
      <c r="D1399" s="116"/>
      <c r="E1399" s="23"/>
      <c r="F1399" s="6"/>
      <c r="G1399" s="6"/>
      <c r="H1399" s="25"/>
      <c r="I1399" s="25"/>
      <c r="J1399" s="121" t="s">
        <v>52</v>
      </c>
      <c r="K1399" s="4">
        <f>SUM(I1390:I1398)</f>
        <v>137.816</v>
      </c>
      <c r="L1399" s="131"/>
    </row>
    <row r="1400" spans="1:12" ht="13.95" customHeight="1">
      <c r="A1400" s="69"/>
      <c r="B1400" s="376" t="s">
        <v>79</v>
      </c>
      <c r="C1400" s="377"/>
      <c r="D1400" s="4" t="s">
        <v>54</v>
      </c>
      <c r="E1400" s="4" t="s">
        <v>55</v>
      </c>
      <c r="F1400" s="4" t="s">
        <v>253</v>
      </c>
      <c r="G1400" s="4" t="s">
        <v>247</v>
      </c>
      <c r="H1400" s="25"/>
      <c r="I1400" s="25"/>
      <c r="J1400" s="2"/>
      <c r="K1400" s="2"/>
      <c r="L1400" s="131"/>
    </row>
    <row r="1401" spans="1:12" ht="13.95" customHeight="1">
      <c r="A1401" s="69"/>
      <c r="B1401" s="263" t="s">
        <v>148</v>
      </c>
      <c r="C1401" s="264"/>
      <c r="D1401" s="3">
        <v>0.6</v>
      </c>
      <c r="E1401" s="3">
        <v>0.4</v>
      </c>
      <c r="F1401" s="3">
        <v>5</v>
      </c>
      <c r="G1401" s="113">
        <f t="shared" ref="G1401:G1405" si="53">F1401*E1401*D1401</f>
        <v>1.2</v>
      </c>
      <c r="H1401" s="25"/>
      <c r="I1401" s="25"/>
      <c r="J1401" s="2"/>
      <c r="K1401" s="2"/>
      <c r="L1401" s="131"/>
    </row>
    <row r="1402" spans="1:12" ht="13.95" customHeight="1">
      <c r="A1402" s="69"/>
      <c r="B1402" s="263" t="s">
        <v>115</v>
      </c>
      <c r="C1402" s="264"/>
      <c r="D1402" s="3">
        <v>1.7</v>
      </c>
      <c r="E1402" s="171">
        <v>1.05</v>
      </c>
      <c r="F1402" s="3">
        <v>1</v>
      </c>
      <c r="G1402" s="113">
        <f t="shared" si="53"/>
        <v>1.7849999999999999</v>
      </c>
      <c r="H1402" s="25"/>
      <c r="I1402" s="25"/>
      <c r="J1402" s="2"/>
      <c r="K1402" s="2"/>
      <c r="L1402" s="131"/>
    </row>
    <row r="1403" spans="1:12" ht="13.95" customHeight="1">
      <c r="A1403" s="69"/>
      <c r="B1403" s="315" t="s">
        <v>100</v>
      </c>
      <c r="C1403" s="253"/>
      <c r="D1403" s="3">
        <v>0.9</v>
      </c>
      <c r="E1403" s="3">
        <v>2.1</v>
      </c>
      <c r="F1403" s="3">
        <v>1</v>
      </c>
      <c r="G1403" s="113">
        <f t="shared" si="53"/>
        <v>1.8900000000000001</v>
      </c>
      <c r="H1403" s="25"/>
      <c r="I1403" s="25"/>
      <c r="J1403" s="2"/>
      <c r="K1403" s="2"/>
      <c r="L1403" s="131"/>
    </row>
    <row r="1404" spans="1:12" ht="13.95" customHeight="1">
      <c r="A1404" s="69"/>
      <c r="B1404" s="315" t="s">
        <v>121</v>
      </c>
      <c r="C1404" s="253"/>
      <c r="D1404" s="3">
        <v>0.9</v>
      </c>
      <c r="E1404" s="3">
        <v>2.1</v>
      </c>
      <c r="F1404" s="3">
        <v>1</v>
      </c>
      <c r="G1404" s="113">
        <f t="shared" si="53"/>
        <v>1.8900000000000001</v>
      </c>
      <c r="H1404" s="25"/>
      <c r="I1404" s="25"/>
      <c r="J1404" s="2"/>
      <c r="K1404" s="2"/>
      <c r="L1404" s="131"/>
    </row>
    <row r="1405" spans="1:12">
      <c r="A1405" s="69"/>
      <c r="B1405" s="315" t="s">
        <v>237</v>
      </c>
      <c r="C1405" s="253"/>
      <c r="D1405" s="3">
        <v>0.7</v>
      </c>
      <c r="E1405" s="3">
        <v>2.1</v>
      </c>
      <c r="F1405" s="3">
        <v>3</v>
      </c>
      <c r="G1405" s="113">
        <f t="shared" si="53"/>
        <v>4.41</v>
      </c>
      <c r="H1405" s="25"/>
      <c r="I1405" s="25"/>
      <c r="J1405" s="121" t="s">
        <v>52</v>
      </c>
      <c r="K1405" s="4">
        <f>SUM(G1401:G1405)</f>
        <v>11.175000000000001</v>
      </c>
      <c r="L1405" s="131"/>
    </row>
    <row r="1406" spans="1:12">
      <c r="A1406" s="69"/>
      <c r="B1406" s="21"/>
      <c r="C1406" s="21"/>
      <c r="D1406" s="2"/>
      <c r="E1406" s="113"/>
      <c r="F1406" s="2"/>
      <c r="G1406" s="2"/>
      <c r="H1406" s="2"/>
      <c r="I1406" s="121"/>
      <c r="J1406" s="121" t="s">
        <v>52</v>
      </c>
      <c r="K1406" s="4">
        <f>K1399-K1405</f>
        <v>126.64100000000001</v>
      </c>
      <c r="L1406" s="131"/>
    </row>
    <row r="1407" spans="1:12">
      <c r="A1407" s="69"/>
      <c r="B1407" s="245" t="s">
        <v>621</v>
      </c>
      <c r="C1407" s="245"/>
      <c r="D1407" s="245"/>
      <c r="E1407" s="245"/>
      <c r="F1407" s="245"/>
      <c r="G1407" s="245"/>
      <c r="H1407" s="245"/>
      <c r="I1407" s="245"/>
      <c r="J1407" s="13"/>
      <c r="K1407" s="14"/>
      <c r="L1407" s="131"/>
    </row>
    <row r="1408" spans="1:12">
      <c r="A1408" s="69"/>
      <c r="B1408" s="129"/>
      <c r="C1408" s="130"/>
      <c r="D1408" s="130"/>
      <c r="E1408" s="130"/>
      <c r="F1408" s="130"/>
      <c r="G1408" s="130"/>
      <c r="H1408" s="130"/>
      <c r="I1408" s="130"/>
      <c r="J1408" s="130"/>
      <c r="K1408" s="130"/>
      <c r="L1408" s="131"/>
    </row>
    <row r="1409" spans="1:12" ht="13.8" customHeight="1">
      <c r="A1409" s="67" t="s">
        <v>314</v>
      </c>
      <c r="B1409" s="248" t="s">
        <v>22</v>
      </c>
      <c r="C1409" s="248"/>
      <c r="D1409" s="248"/>
      <c r="E1409" s="248"/>
      <c r="F1409" s="248"/>
      <c r="G1409" s="248"/>
      <c r="H1409" s="248"/>
      <c r="I1409" s="248"/>
      <c r="J1409" s="248"/>
      <c r="K1409" s="248"/>
      <c r="L1409" s="249"/>
    </row>
    <row r="1410" spans="1:12">
      <c r="A1410" s="69"/>
      <c r="B1410" s="129"/>
      <c r="C1410" s="130"/>
      <c r="D1410" s="130"/>
      <c r="E1410" s="130"/>
      <c r="F1410" s="130"/>
      <c r="G1410" s="130"/>
      <c r="H1410" s="130"/>
      <c r="I1410" s="130"/>
      <c r="J1410" s="130"/>
      <c r="K1410" s="130"/>
      <c r="L1410" s="131"/>
    </row>
    <row r="1411" spans="1:12">
      <c r="A1411" s="69"/>
      <c r="B1411" s="277" t="s">
        <v>76</v>
      </c>
      <c r="C1411" s="251"/>
      <c r="D1411" s="121" t="s">
        <v>54</v>
      </c>
      <c r="E1411" s="121" t="s">
        <v>55</v>
      </c>
      <c r="F1411" s="121" t="s">
        <v>56</v>
      </c>
      <c r="G1411" s="121" t="s">
        <v>57</v>
      </c>
      <c r="H1411" s="121" t="s">
        <v>58</v>
      </c>
      <c r="I1411" s="121" t="s">
        <v>82</v>
      </c>
      <c r="J1411" s="2"/>
      <c r="K1411" s="2"/>
      <c r="L1411" s="131"/>
    </row>
    <row r="1412" spans="1:12">
      <c r="A1412" s="70"/>
      <c r="B1412" s="261" t="s">
        <v>260</v>
      </c>
      <c r="C1412" s="262"/>
      <c r="D1412" s="41">
        <v>20.2</v>
      </c>
      <c r="E1412" s="42"/>
      <c r="F1412" s="42">
        <v>1.1499999999999999</v>
      </c>
      <c r="G1412" s="43">
        <v>2</v>
      </c>
      <c r="H1412" s="44">
        <f>D1412</f>
        <v>20.2</v>
      </c>
      <c r="I1412" s="44">
        <f>H1412*F1412*G1412</f>
        <v>46.459999999999994</v>
      </c>
      <c r="J1412" s="254" t="s">
        <v>77</v>
      </c>
      <c r="K1412" s="256"/>
      <c r="L1412" s="131"/>
    </row>
    <row r="1413" spans="1:12">
      <c r="A1413" s="70"/>
      <c r="B1413" s="261" t="s">
        <v>261</v>
      </c>
      <c r="C1413" s="262"/>
      <c r="D1413" s="41">
        <v>14.45</v>
      </c>
      <c r="E1413" s="42"/>
      <c r="F1413" s="42">
        <v>1.1499999999999999</v>
      </c>
      <c r="G1413" s="43">
        <v>2</v>
      </c>
      <c r="H1413" s="44">
        <f>D1413</f>
        <v>14.45</v>
      </c>
      <c r="I1413" s="44">
        <f>H1413*F1413*G1413</f>
        <v>33.234999999999992</v>
      </c>
      <c r="J1413" s="353"/>
      <c r="K1413" s="354"/>
      <c r="L1413" s="131"/>
    </row>
    <row r="1414" spans="1:12">
      <c r="A1414" s="70"/>
      <c r="B1414" s="111"/>
      <c r="C1414" s="128"/>
      <c r="D1414" s="172"/>
      <c r="E1414" s="173"/>
      <c r="F1414" s="167"/>
      <c r="G1414" s="174"/>
      <c r="H1414" s="175"/>
      <c r="I1414" s="175"/>
      <c r="J1414" s="138"/>
      <c r="K1414" s="138"/>
      <c r="L1414" s="131"/>
    </row>
    <row r="1415" spans="1:12">
      <c r="A1415" s="70"/>
      <c r="B1415" s="376" t="s">
        <v>83</v>
      </c>
      <c r="C1415" s="377"/>
      <c r="D1415" s="4" t="s">
        <v>54</v>
      </c>
      <c r="E1415" s="4" t="s">
        <v>55</v>
      </c>
      <c r="F1415" s="4" t="s">
        <v>253</v>
      </c>
      <c r="G1415" s="4" t="s">
        <v>247</v>
      </c>
      <c r="H1415" s="32"/>
      <c r="I1415" s="32"/>
      <c r="J1415" s="118"/>
      <c r="K1415" s="118"/>
      <c r="L1415" s="131"/>
    </row>
    <row r="1416" spans="1:12">
      <c r="A1416" s="70"/>
      <c r="B1416" s="384" t="s">
        <v>239</v>
      </c>
      <c r="C1416" s="262"/>
      <c r="D1416" s="3">
        <v>2</v>
      </c>
      <c r="E1416" s="3">
        <v>2.2000000000000002</v>
      </c>
      <c r="F1416" s="43">
        <v>1</v>
      </c>
      <c r="G1416" s="42">
        <f>F1416*E1416*D1416</f>
        <v>4.4000000000000004</v>
      </c>
      <c r="H1416" s="44"/>
      <c r="I1416" s="44"/>
      <c r="J1416" s="118"/>
      <c r="K1416" s="118"/>
      <c r="L1416" s="131"/>
    </row>
    <row r="1417" spans="1:12">
      <c r="A1417" s="70"/>
      <c r="B1417" s="263" t="s">
        <v>161</v>
      </c>
      <c r="C1417" s="264"/>
      <c r="D1417" s="3">
        <v>1.5</v>
      </c>
      <c r="E1417" s="3">
        <v>2.8</v>
      </c>
      <c r="F1417" s="43">
        <v>1</v>
      </c>
      <c r="G1417" s="42">
        <f>F1417*E1417*D1417</f>
        <v>4.1999999999999993</v>
      </c>
      <c r="H1417" s="44"/>
      <c r="I1417" s="44"/>
      <c r="J1417" s="118"/>
      <c r="K1417" s="118"/>
      <c r="L1417" s="131"/>
    </row>
    <row r="1418" spans="1:12">
      <c r="A1418" s="70"/>
      <c r="B1418" s="252"/>
      <c r="C1418" s="253"/>
      <c r="D1418" s="20"/>
      <c r="E1418" s="3"/>
      <c r="F1418" s="3"/>
      <c r="G1418" s="2"/>
      <c r="H1418" s="25"/>
      <c r="I1418" s="25"/>
      <c r="J1418" s="2"/>
      <c r="K1418" s="2"/>
      <c r="L1418" s="131"/>
    </row>
    <row r="1419" spans="1:12">
      <c r="A1419" s="70"/>
      <c r="B1419" s="21"/>
      <c r="C1419" s="21"/>
      <c r="D1419" s="2"/>
      <c r="E1419" s="113"/>
      <c r="F1419" s="2"/>
      <c r="G1419" s="2"/>
      <c r="H1419" s="2"/>
      <c r="I1419" s="121"/>
      <c r="J1419" s="121" t="s">
        <v>52</v>
      </c>
      <c r="K1419" s="4">
        <f>SUM(I1412:I1413)-SUM(G1416:G1417)</f>
        <v>71.094999999999999</v>
      </c>
      <c r="L1419" s="131"/>
    </row>
    <row r="1420" spans="1:12">
      <c r="A1420" s="70"/>
      <c r="B1420" s="245" t="s">
        <v>621</v>
      </c>
      <c r="C1420" s="245"/>
      <c r="D1420" s="245"/>
      <c r="E1420" s="245"/>
      <c r="F1420" s="245"/>
      <c r="G1420" s="245"/>
      <c r="H1420" s="245"/>
      <c r="I1420" s="245"/>
      <c r="J1420" s="130"/>
      <c r="K1420" s="130"/>
      <c r="L1420" s="131"/>
    </row>
    <row r="1421" spans="1:12">
      <c r="A1421" s="72"/>
      <c r="B1421" s="130"/>
      <c r="C1421" s="130"/>
      <c r="D1421" s="130"/>
      <c r="E1421" s="130"/>
      <c r="F1421" s="130"/>
      <c r="G1421" s="130"/>
      <c r="H1421" s="130"/>
      <c r="I1421" s="130"/>
      <c r="J1421" s="130"/>
      <c r="K1421" s="130"/>
      <c r="L1421" s="131"/>
    </row>
    <row r="1422" spans="1:12">
      <c r="A1422" s="67" t="s">
        <v>315</v>
      </c>
      <c r="B1422" s="248" t="s">
        <v>169</v>
      </c>
      <c r="C1422" s="248"/>
      <c r="D1422" s="248"/>
      <c r="E1422" s="248"/>
      <c r="F1422" s="248"/>
      <c r="G1422" s="248"/>
      <c r="H1422" s="248"/>
      <c r="I1422" s="248"/>
      <c r="J1422" s="248"/>
      <c r="K1422" s="248"/>
      <c r="L1422" s="249"/>
    </row>
    <row r="1423" spans="1:12">
      <c r="A1423" s="72"/>
      <c r="B1423" s="130"/>
      <c r="C1423" s="130"/>
      <c r="D1423" s="130"/>
      <c r="E1423" s="130"/>
      <c r="F1423" s="130"/>
      <c r="G1423" s="130"/>
      <c r="H1423" s="130"/>
      <c r="I1423" s="130"/>
      <c r="J1423" s="130"/>
      <c r="K1423" s="130"/>
      <c r="L1423" s="131"/>
    </row>
    <row r="1424" spans="1:12">
      <c r="A1424" s="72"/>
      <c r="B1424" s="37"/>
      <c r="C1424" s="37"/>
      <c r="D1424" s="38"/>
      <c r="E1424" s="38" t="s">
        <v>55</v>
      </c>
      <c r="F1424" s="38" t="s">
        <v>56</v>
      </c>
      <c r="G1424" s="38" t="s">
        <v>57</v>
      </c>
      <c r="H1424" s="38" t="s">
        <v>58</v>
      </c>
      <c r="I1424" s="38" t="s">
        <v>150</v>
      </c>
      <c r="J1424" s="38"/>
      <c r="K1424" s="2"/>
      <c r="L1424" s="131"/>
    </row>
    <row r="1425" spans="1:12">
      <c r="A1425" s="72"/>
      <c r="B1425" s="254" t="s">
        <v>75</v>
      </c>
      <c r="C1425" s="256"/>
      <c r="D1425" s="3" t="s">
        <v>237</v>
      </c>
      <c r="E1425" s="3">
        <v>0.7</v>
      </c>
      <c r="F1425" s="3">
        <v>2.1</v>
      </c>
      <c r="G1425" s="23">
        <v>1</v>
      </c>
      <c r="H1425" s="38"/>
      <c r="I1425" s="64">
        <f t="shared" ref="I1425:I1429" si="54">(E1425+0.1)*G1425</f>
        <v>0.79999999999999993</v>
      </c>
      <c r="J1425" s="307"/>
      <c r="K1425" s="308"/>
      <c r="L1425" s="131"/>
    </row>
    <row r="1426" spans="1:12">
      <c r="A1426" s="72"/>
      <c r="B1426" s="252" t="s">
        <v>238</v>
      </c>
      <c r="C1426" s="253"/>
      <c r="D1426" s="102" t="s">
        <v>239</v>
      </c>
      <c r="E1426" s="3">
        <v>2</v>
      </c>
      <c r="F1426" s="3">
        <v>2.2000000000000002</v>
      </c>
      <c r="G1426" s="23">
        <v>1</v>
      </c>
      <c r="H1426" s="38"/>
      <c r="I1426" s="64">
        <f t="shared" si="54"/>
        <v>2.1</v>
      </c>
      <c r="J1426" s="307"/>
      <c r="K1426" s="308"/>
      <c r="L1426" s="131"/>
    </row>
    <row r="1427" spans="1:12">
      <c r="A1427" s="72"/>
      <c r="B1427" s="250" t="s">
        <v>234</v>
      </c>
      <c r="C1427" s="251"/>
      <c r="D1427" s="99" t="s">
        <v>100</v>
      </c>
      <c r="E1427" s="3">
        <v>0.9</v>
      </c>
      <c r="F1427" s="3">
        <v>2.1</v>
      </c>
      <c r="G1427" s="23">
        <v>1</v>
      </c>
      <c r="H1427" s="99"/>
      <c r="I1427" s="64">
        <f t="shared" si="54"/>
        <v>1</v>
      </c>
      <c r="J1427" s="307"/>
      <c r="K1427" s="308"/>
      <c r="L1427" s="131"/>
    </row>
    <row r="1428" spans="1:12">
      <c r="A1428" s="72"/>
      <c r="B1428" s="250" t="s">
        <v>78</v>
      </c>
      <c r="C1428" s="251"/>
      <c r="D1428" s="99" t="s">
        <v>121</v>
      </c>
      <c r="E1428" s="88">
        <v>0.9</v>
      </c>
      <c r="F1428" s="88">
        <v>2.1</v>
      </c>
      <c r="G1428" s="88">
        <v>1</v>
      </c>
      <c r="H1428" s="99"/>
      <c r="I1428" s="64">
        <f t="shared" si="54"/>
        <v>1</v>
      </c>
      <c r="J1428" s="307"/>
      <c r="K1428" s="308"/>
      <c r="L1428" s="131"/>
    </row>
    <row r="1429" spans="1:12">
      <c r="A1429" s="72"/>
      <c r="B1429" s="322" t="s">
        <v>74</v>
      </c>
      <c r="C1429" s="323"/>
      <c r="D1429" s="99" t="s">
        <v>237</v>
      </c>
      <c r="E1429" s="3">
        <v>0.7</v>
      </c>
      <c r="F1429" s="3">
        <v>2.1</v>
      </c>
      <c r="G1429" s="88">
        <v>1</v>
      </c>
      <c r="H1429" s="113"/>
      <c r="I1429" s="64">
        <f t="shared" si="54"/>
        <v>0.79999999999999993</v>
      </c>
      <c r="J1429" s="309"/>
      <c r="K1429" s="310"/>
      <c r="L1429" s="131"/>
    </row>
    <row r="1430" spans="1:12">
      <c r="A1430" s="72"/>
      <c r="B1430" s="113"/>
      <c r="C1430" s="113"/>
      <c r="D1430" s="3"/>
      <c r="E1430" s="3"/>
      <c r="F1430" s="3"/>
      <c r="G1430" s="2"/>
      <c r="H1430" s="3"/>
      <c r="I1430" s="113"/>
      <c r="J1430" s="122"/>
      <c r="K1430" s="122"/>
      <c r="L1430" s="131"/>
    </row>
    <row r="1431" spans="1:12">
      <c r="A1431" s="72"/>
      <c r="B1431" s="113"/>
      <c r="C1431" s="113"/>
      <c r="D1431" s="3"/>
      <c r="E1431" s="3"/>
      <c r="F1431" s="3"/>
      <c r="G1431" s="2"/>
      <c r="H1431" s="3"/>
      <c r="I1431" s="113"/>
      <c r="J1431" s="122" t="s">
        <v>52</v>
      </c>
      <c r="K1431" s="50">
        <f>SUM(I1425:I1429)</f>
        <v>5.7</v>
      </c>
      <c r="L1431" s="131"/>
    </row>
    <row r="1432" spans="1:12">
      <c r="A1432" s="72"/>
      <c r="B1432" s="130"/>
      <c r="C1432" s="130"/>
      <c r="D1432" s="130"/>
      <c r="E1432" s="130"/>
      <c r="F1432" s="130"/>
      <c r="G1432" s="130"/>
      <c r="H1432" s="130"/>
      <c r="I1432" s="130"/>
      <c r="J1432" s="130"/>
      <c r="K1432" s="130"/>
      <c r="L1432" s="131"/>
    </row>
    <row r="1433" spans="1:12">
      <c r="A1433" s="72"/>
      <c r="B1433" s="245" t="s">
        <v>170</v>
      </c>
      <c r="C1433" s="245"/>
      <c r="D1433" s="245"/>
      <c r="E1433" s="245"/>
      <c r="F1433" s="245"/>
      <c r="G1433" s="245"/>
      <c r="H1433" s="245"/>
      <c r="I1433" s="245"/>
      <c r="J1433" s="245"/>
      <c r="K1433" s="245"/>
      <c r="L1433" s="131"/>
    </row>
    <row r="1434" spans="1:12">
      <c r="A1434" s="72"/>
      <c r="B1434" s="245" t="s">
        <v>621</v>
      </c>
      <c r="C1434" s="245"/>
      <c r="D1434" s="245"/>
      <c r="E1434" s="245"/>
      <c r="F1434" s="245"/>
      <c r="G1434" s="245"/>
      <c r="H1434" s="245"/>
      <c r="I1434" s="245"/>
      <c r="J1434" s="117"/>
      <c r="K1434" s="117"/>
      <c r="L1434" s="131"/>
    </row>
    <row r="1435" spans="1:12">
      <c r="A1435" s="72"/>
      <c r="B1435" s="130"/>
      <c r="C1435" s="130"/>
      <c r="D1435" s="130"/>
      <c r="E1435" s="130"/>
      <c r="F1435" s="130"/>
      <c r="G1435" s="130"/>
      <c r="H1435" s="130"/>
      <c r="I1435" s="130"/>
      <c r="J1435" s="130"/>
      <c r="K1435" s="130"/>
      <c r="L1435" s="131"/>
    </row>
    <row r="1436" spans="1:12">
      <c r="A1436" s="67" t="s">
        <v>316</v>
      </c>
      <c r="B1436" s="248" t="s">
        <v>312</v>
      </c>
      <c r="C1436" s="248"/>
      <c r="D1436" s="248"/>
      <c r="E1436" s="248"/>
      <c r="F1436" s="248"/>
      <c r="G1436" s="248"/>
      <c r="H1436" s="248"/>
      <c r="I1436" s="248"/>
      <c r="J1436" s="248"/>
      <c r="K1436" s="248"/>
      <c r="L1436" s="249"/>
    </row>
    <row r="1437" spans="1:12">
      <c r="A1437" s="72"/>
      <c r="B1437" s="130"/>
      <c r="C1437" s="130"/>
      <c r="D1437" s="130"/>
      <c r="E1437" s="130"/>
      <c r="F1437" s="130"/>
      <c r="G1437" s="130"/>
      <c r="H1437" s="130"/>
      <c r="I1437" s="130"/>
      <c r="J1437" s="130"/>
      <c r="K1437" s="130"/>
      <c r="L1437" s="131"/>
    </row>
    <row r="1438" spans="1:12">
      <c r="A1438" s="72"/>
      <c r="B1438" s="37"/>
      <c r="C1438" s="37"/>
      <c r="D1438" s="38"/>
      <c r="E1438" s="38" t="s">
        <v>55</v>
      </c>
      <c r="F1438" s="38" t="s">
        <v>56</v>
      </c>
      <c r="G1438" s="38" t="s">
        <v>57</v>
      </c>
      <c r="H1438" s="38" t="s">
        <v>58</v>
      </c>
      <c r="I1438" s="38" t="s">
        <v>150</v>
      </c>
      <c r="J1438" s="38"/>
      <c r="K1438" s="2"/>
      <c r="L1438" s="131"/>
    </row>
    <row r="1439" spans="1:12" ht="13.8" customHeight="1">
      <c r="A1439" s="72"/>
      <c r="B1439" s="250" t="s">
        <v>236</v>
      </c>
      <c r="C1439" s="251"/>
      <c r="D1439" s="99" t="s">
        <v>155</v>
      </c>
      <c r="E1439" s="99">
        <v>2.6</v>
      </c>
      <c r="F1439" s="99">
        <v>0.6</v>
      </c>
      <c r="G1439" s="88">
        <v>2</v>
      </c>
      <c r="H1439" s="38"/>
      <c r="I1439" s="64">
        <f>(E1439+0.1)*G1439</f>
        <v>5.4</v>
      </c>
      <c r="J1439" s="305" t="s">
        <v>10</v>
      </c>
      <c r="K1439" s="306"/>
      <c r="L1439" s="131"/>
    </row>
    <row r="1440" spans="1:12">
      <c r="A1440" s="72"/>
      <c r="B1440" s="250" t="s">
        <v>232</v>
      </c>
      <c r="C1440" s="251"/>
      <c r="D1440" s="3" t="s">
        <v>155</v>
      </c>
      <c r="E1440" s="99">
        <v>2.6</v>
      </c>
      <c r="F1440" s="99">
        <v>0.6</v>
      </c>
      <c r="G1440" s="23">
        <v>2</v>
      </c>
      <c r="H1440" s="38"/>
      <c r="I1440" s="64">
        <f t="shared" ref="I1440:I1449" si="55">(E1440+0.1)*G1440</f>
        <v>5.4</v>
      </c>
      <c r="J1440" s="307"/>
      <c r="K1440" s="308"/>
      <c r="L1440" s="131"/>
    </row>
    <row r="1441" spans="1:12">
      <c r="A1441" s="72"/>
      <c r="B1441" s="250" t="s">
        <v>75</v>
      </c>
      <c r="C1441" s="251"/>
      <c r="D1441" s="99" t="s">
        <v>148</v>
      </c>
      <c r="E1441" s="3">
        <v>0.6</v>
      </c>
      <c r="F1441" s="3">
        <v>0.4</v>
      </c>
      <c r="G1441" s="23">
        <v>2</v>
      </c>
      <c r="H1441" s="99"/>
      <c r="I1441" s="64">
        <f t="shared" si="55"/>
        <v>1.4</v>
      </c>
      <c r="J1441" s="307"/>
      <c r="K1441" s="308"/>
      <c r="L1441" s="131"/>
    </row>
    <row r="1442" spans="1:12">
      <c r="A1442" s="72"/>
      <c r="B1442" s="250" t="s">
        <v>233</v>
      </c>
      <c r="C1442" s="251"/>
      <c r="D1442" s="99" t="s">
        <v>148</v>
      </c>
      <c r="E1442" s="3">
        <v>0.6</v>
      </c>
      <c r="F1442" s="3">
        <v>0.4</v>
      </c>
      <c r="G1442" s="23">
        <v>1</v>
      </c>
      <c r="H1442" s="99"/>
      <c r="I1442" s="64">
        <f t="shared" si="55"/>
        <v>0.7</v>
      </c>
      <c r="J1442" s="307"/>
      <c r="K1442" s="308"/>
      <c r="L1442" s="131"/>
    </row>
    <row r="1443" spans="1:12">
      <c r="A1443" s="72"/>
      <c r="B1443" s="250" t="s">
        <v>234</v>
      </c>
      <c r="C1443" s="251"/>
      <c r="D1443" s="99" t="s">
        <v>115</v>
      </c>
      <c r="E1443" s="88">
        <v>1.7</v>
      </c>
      <c r="F1443" s="88">
        <v>1.05</v>
      </c>
      <c r="G1443" s="88">
        <v>1</v>
      </c>
      <c r="H1443" s="99"/>
      <c r="I1443" s="64">
        <f t="shared" si="55"/>
        <v>1.8</v>
      </c>
      <c r="J1443" s="307"/>
      <c r="K1443" s="308"/>
      <c r="L1443" s="131"/>
    </row>
    <row r="1444" spans="1:12">
      <c r="A1444" s="72"/>
      <c r="B1444" s="250" t="s">
        <v>78</v>
      </c>
      <c r="C1444" s="251"/>
      <c r="D1444" s="99" t="s">
        <v>148</v>
      </c>
      <c r="E1444" s="3">
        <v>0.6</v>
      </c>
      <c r="F1444" s="3">
        <v>0.4</v>
      </c>
      <c r="G1444" s="23">
        <v>1</v>
      </c>
      <c r="H1444" s="99"/>
      <c r="I1444" s="64">
        <f t="shared" si="55"/>
        <v>0.7</v>
      </c>
      <c r="J1444" s="307"/>
      <c r="K1444" s="308"/>
      <c r="L1444" s="131"/>
    </row>
    <row r="1445" spans="1:12">
      <c r="A1445" s="72"/>
      <c r="B1445" s="250" t="s">
        <v>235</v>
      </c>
      <c r="C1445" s="251"/>
      <c r="D1445" s="99" t="s">
        <v>155</v>
      </c>
      <c r="E1445" s="99">
        <v>2.6</v>
      </c>
      <c r="F1445" s="99">
        <v>0.6</v>
      </c>
      <c r="G1445" s="88">
        <v>2</v>
      </c>
      <c r="H1445" s="99"/>
      <c r="I1445" s="64">
        <f t="shared" si="55"/>
        <v>5.4</v>
      </c>
      <c r="J1445" s="307"/>
      <c r="K1445" s="308"/>
      <c r="L1445" s="131"/>
    </row>
    <row r="1446" spans="1:12">
      <c r="A1446" s="72"/>
      <c r="B1446" s="250" t="s">
        <v>74</v>
      </c>
      <c r="C1446" s="251"/>
      <c r="D1446" s="99" t="s">
        <v>148</v>
      </c>
      <c r="E1446" s="3">
        <v>0.6</v>
      </c>
      <c r="F1446" s="3">
        <v>0.4</v>
      </c>
      <c r="G1446" s="88">
        <v>2</v>
      </c>
      <c r="H1446" s="99"/>
      <c r="I1446" s="64">
        <f t="shared" si="55"/>
        <v>1.4</v>
      </c>
      <c r="J1446" s="307"/>
      <c r="K1446" s="308"/>
      <c r="L1446" s="131"/>
    </row>
    <row r="1447" spans="1:12">
      <c r="A1447" s="72"/>
      <c r="B1447" s="250" t="s">
        <v>61</v>
      </c>
      <c r="C1447" s="251"/>
      <c r="D1447" s="99" t="s">
        <v>155</v>
      </c>
      <c r="E1447" s="99">
        <v>2.6</v>
      </c>
      <c r="F1447" s="99">
        <v>0.6</v>
      </c>
      <c r="G1447" s="23">
        <v>1</v>
      </c>
      <c r="H1447" s="99"/>
      <c r="I1447" s="64">
        <f t="shared" si="55"/>
        <v>2.7</v>
      </c>
      <c r="J1447" s="307"/>
      <c r="K1447" s="308"/>
      <c r="L1447" s="131"/>
    </row>
    <row r="1448" spans="1:12">
      <c r="A1448" s="72"/>
      <c r="B1448" s="254" t="s">
        <v>156</v>
      </c>
      <c r="C1448" s="256"/>
      <c r="D1448" s="99" t="s">
        <v>155</v>
      </c>
      <c r="E1448" s="99">
        <v>2.6</v>
      </c>
      <c r="F1448" s="99">
        <v>0.6</v>
      </c>
      <c r="G1448" s="23">
        <v>1</v>
      </c>
      <c r="H1448" s="99"/>
      <c r="I1448" s="64">
        <f t="shared" si="55"/>
        <v>2.7</v>
      </c>
      <c r="J1448" s="307"/>
      <c r="K1448" s="308"/>
      <c r="L1448" s="131"/>
    </row>
    <row r="1449" spans="1:12">
      <c r="A1449" s="72"/>
      <c r="B1449" s="322"/>
      <c r="C1449" s="323"/>
      <c r="D1449" s="99" t="s">
        <v>149</v>
      </c>
      <c r="E1449" s="99">
        <v>1</v>
      </c>
      <c r="F1449" s="99">
        <v>0.8</v>
      </c>
      <c r="G1449" s="23">
        <v>1</v>
      </c>
      <c r="H1449" s="99"/>
      <c r="I1449" s="64">
        <f t="shared" si="55"/>
        <v>1.1000000000000001</v>
      </c>
      <c r="J1449" s="309"/>
      <c r="K1449" s="310"/>
      <c r="L1449" s="131"/>
    </row>
    <row r="1450" spans="1:12">
      <c r="A1450" s="72"/>
      <c r="B1450" s="2"/>
      <c r="C1450" s="2"/>
      <c r="D1450" s="121"/>
      <c r="E1450" s="121"/>
      <c r="F1450" s="121"/>
      <c r="G1450" s="121"/>
      <c r="H1450" s="121"/>
      <c r="I1450" s="121"/>
      <c r="J1450" s="121" t="s">
        <v>52</v>
      </c>
      <c r="K1450" s="4">
        <f>SUM(I1439:I1449)</f>
        <v>28.7</v>
      </c>
      <c r="L1450" s="131"/>
    </row>
    <row r="1451" spans="1:12">
      <c r="A1451" s="72"/>
      <c r="B1451" s="16"/>
      <c r="C1451" s="130"/>
      <c r="D1451" s="130"/>
      <c r="E1451" s="130"/>
      <c r="F1451" s="130"/>
      <c r="G1451" s="130"/>
      <c r="H1451" s="130"/>
      <c r="I1451" s="130"/>
      <c r="J1451" s="130"/>
      <c r="K1451" s="130"/>
      <c r="L1451" s="131"/>
    </row>
    <row r="1452" spans="1:12">
      <c r="A1452" s="72"/>
      <c r="B1452" s="245" t="s">
        <v>170</v>
      </c>
      <c r="C1452" s="245"/>
      <c r="D1452" s="245"/>
      <c r="E1452" s="245"/>
      <c r="F1452" s="245"/>
      <c r="G1452" s="245"/>
      <c r="H1452" s="245"/>
      <c r="I1452" s="245"/>
      <c r="J1452" s="245"/>
      <c r="K1452" s="245"/>
      <c r="L1452" s="131"/>
    </row>
    <row r="1453" spans="1:12">
      <c r="A1453" s="72"/>
      <c r="B1453" s="245" t="s">
        <v>621</v>
      </c>
      <c r="C1453" s="245"/>
      <c r="D1453" s="245"/>
      <c r="E1453" s="245"/>
      <c r="F1453" s="245"/>
      <c r="G1453" s="245"/>
      <c r="H1453" s="245"/>
      <c r="I1453" s="245"/>
      <c r="J1453" s="117"/>
      <c r="K1453" s="117"/>
      <c r="L1453" s="131"/>
    </row>
    <row r="1454" spans="1:12">
      <c r="A1454" s="72"/>
      <c r="B1454" s="130"/>
      <c r="C1454" s="130"/>
      <c r="D1454" s="130"/>
      <c r="E1454" s="130"/>
      <c r="F1454" s="130"/>
      <c r="G1454" s="130"/>
      <c r="H1454" s="130"/>
      <c r="I1454" s="130"/>
      <c r="J1454" s="130"/>
      <c r="K1454" s="130"/>
      <c r="L1454" s="131"/>
    </row>
    <row r="1455" spans="1:12">
      <c r="A1455" s="156">
        <v>7</v>
      </c>
      <c r="B1455" s="363" t="s">
        <v>23</v>
      </c>
      <c r="C1455" s="363"/>
      <c r="D1455" s="363"/>
      <c r="E1455" s="363"/>
      <c r="F1455" s="363"/>
      <c r="G1455" s="363"/>
      <c r="H1455" s="363"/>
      <c r="I1455" s="363"/>
      <c r="J1455" s="363"/>
      <c r="K1455" s="363"/>
      <c r="L1455" s="364"/>
    </row>
    <row r="1456" spans="1:12">
      <c r="A1456" s="67" t="s">
        <v>317</v>
      </c>
      <c r="B1456" s="275" t="s">
        <v>47</v>
      </c>
      <c r="C1456" s="275"/>
      <c r="D1456" s="275"/>
      <c r="E1456" s="275"/>
      <c r="F1456" s="275"/>
      <c r="G1456" s="275"/>
      <c r="H1456" s="275"/>
      <c r="I1456" s="275"/>
      <c r="J1456" s="275"/>
      <c r="K1456" s="275"/>
      <c r="L1456" s="276"/>
    </row>
    <row r="1457" spans="1:12">
      <c r="A1457" s="71" t="s">
        <v>318</v>
      </c>
      <c r="B1457" s="331" t="s">
        <v>24</v>
      </c>
      <c r="C1457" s="331"/>
      <c r="D1457" s="331"/>
      <c r="E1457" s="331"/>
      <c r="F1457" s="331"/>
      <c r="G1457" s="331"/>
      <c r="H1457" s="331"/>
      <c r="I1457" s="331"/>
      <c r="J1457" s="331"/>
      <c r="K1457" s="331"/>
      <c r="L1457" s="332"/>
    </row>
    <row r="1458" spans="1:12">
      <c r="A1458" s="68"/>
      <c r="B1458" s="129"/>
      <c r="C1458" s="130"/>
      <c r="D1458" s="130"/>
      <c r="E1458" s="130"/>
      <c r="F1458" s="130"/>
      <c r="G1458" s="130"/>
      <c r="H1458" s="130"/>
      <c r="I1458" s="130"/>
      <c r="J1458" s="130"/>
      <c r="K1458" s="130"/>
      <c r="L1458" s="131"/>
    </row>
    <row r="1459" spans="1:12">
      <c r="A1459" s="69"/>
      <c r="B1459" s="300" t="s">
        <v>76</v>
      </c>
      <c r="C1459" s="301"/>
      <c r="D1459" s="121" t="s">
        <v>54</v>
      </c>
      <c r="E1459" s="121" t="s">
        <v>55</v>
      </c>
      <c r="F1459" s="121" t="s">
        <v>56</v>
      </c>
      <c r="G1459" s="121" t="s">
        <v>57</v>
      </c>
      <c r="H1459" s="121" t="s">
        <v>58</v>
      </c>
      <c r="I1459" s="121" t="s">
        <v>59</v>
      </c>
      <c r="J1459" s="2"/>
      <c r="K1459" s="2"/>
      <c r="L1459" s="131"/>
    </row>
    <row r="1460" spans="1:12" ht="13.8" customHeight="1">
      <c r="A1460" s="76"/>
      <c r="B1460" s="277" t="s">
        <v>236</v>
      </c>
      <c r="C1460" s="251"/>
      <c r="D1460" s="23">
        <v>5</v>
      </c>
      <c r="E1460" s="23">
        <v>7</v>
      </c>
      <c r="F1460" s="23">
        <v>2.8</v>
      </c>
      <c r="G1460" s="23">
        <v>1</v>
      </c>
      <c r="H1460" s="25">
        <f>(D1460+E1460)*2</f>
        <v>24</v>
      </c>
      <c r="I1460" s="25">
        <f>H1460*F1460</f>
        <v>67.199999999999989</v>
      </c>
      <c r="J1460" s="305" t="s">
        <v>10</v>
      </c>
      <c r="K1460" s="306"/>
      <c r="L1460" s="131"/>
    </row>
    <row r="1461" spans="1:12">
      <c r="A1461" s="76"/>
      <c r="B1461" s="277" t="s">
        <v>232</v>
      </c>
      <c r="C1461" s="251"/>
      <c r="D1461" s="23">
        <v>5</v>
      </c>
      <c r="E1461" s="23">
        <v>7</v>
      </c>
      <c r="F1461" s="23">
        <v>2.8</v>
      </c>
      <c r="G1461" s="23">
        <v>1</v>
      </c>
      <c r="H1461" s="25">
        <f>(D1461+E1461)*2</f>
        <v>24</v>
      </c>
      <c r="I1461" s="25">
        <f t="shared" ref="I1461:I1479" si="56">H1461*F1461</f>
        <v>67.199999999999989</v>
      </c>
      <c r="J1461" s="307"/>
      <c r="K1461" s="308"/>
      <c r="L1461" s="131"/>
    </row>
    <row r="1462" spans="1:12" ht="13.8" customHeight="1">
      <c r="A1462" s="76"/>
      <c r="B1462" s="277" t="s">
        <v>263</v>
      </c>
      <c r="C1462" s="251"/>
      <c r="D1462" s="23">
        <v>10.87</v>
      </c>
      <c r="E1462" s="23"/>
      <c r="F1462" s="23">
        <v>2.8</v>
      </c>
      <c r="G1462" s="23">
        <v>1</v>
      </c>
      <c r="H1462" s="25">
        <f>D1462</f>
        <v>10.87</v>
      </c>
      <c r="I1462" s="25">
        <f t="shared" si="56"/>
        <v>30.435999999999996</v>
      </c>
      <c r="J1462" s="307"/>
      <c r="K1462" s="308"/>
      <c r="L1462" s="131"/>
    </row>
    <row r="1463" spans="1:12" ht="13.8" customHeight="1">
      <c r="A1463" s="76"/>
      <c r="B1463" s="315" t="s">
        <v>271</v>
      </c>
      <c r="C1463" s="253"/>
      <c r="D1463" s="23">
        <v>2.5</v>
      </c>
      <c r="E1463" s="23"/>
      <c r="F1463" s="23">
        <v>2.8</v>
      </c>
      <c r="G1463" s="23">
        <v>1</v>
      </c>
      <c r="H1463" s="25">
        <f>D1463</f>
        <v>2.5</v>
      </c>
      <c r="I1463" s="25">
        <f t="shared" si="56"/>
        <v>7</v>
      </c>
      <c r="J1463" s="307"/>
      <c r="K1463" s="308"/>
      <c r="L1463" s="131"/>
    </row>
    <row r="1464" spans="1:12">
      <c r="A1464" s="76"/>
      <c r="B1464" s="277" t="s">
        <v>233</v>
      </c>
      <c r="C1464" s="251"/>
      <c r="D1464" s="6">
        <v>2.75</v>
      </c>
      <c r="E1464" s="6">
        <v>2.2000000000000002</v>
      </c>
      <c r="F1464" s="23">
        <v>2.8</v>
      </c>
      <c r="G1464" s="23">
        <v>1</v>
      </c>
      <c r="H1464" s="25">
        <f t="shared" ref="H1464:H1465" si="57">(D1464+E1464)*2</f>
        <v>9.9</v>
      </c>
      <c r="I1464" s="25">
        <f t="shared" si="56"/>
        <v>27.72</v>
      </c>
      <c r="J1464" s="307"/>
      <c r="K1464" s="308"/>
      <c r="L1464" s="131"/>
    </row>
    <row r="1465" spans="1:12">
      <c r="A1465" s="76"/>
      <c r="B1465" s="277" t="s">
        <v>152</v>
      </c>
      <c r="C1465" s="251"/>
      <c r="D1465" s="6">
        <v>1.5</v>
      </c>
      <c r="E1465" s="6">
        <v>3.35</v>
      </c>
      <c r="F1465" s="23">
        <v>2.8</v>
      </c>
      <c r="G1465" s="23">
        <v>1</v>
      </c>
      <c r="H1465" s="25">
        <f t="shared" si="57"/>
        <v>9.6999999999999993</v>
      </c>
      <c r="I1465" s="25">
        <f t="shared" si="56"/>
        <v>27.159999999999997</v>
      </c>
      <c r="J1465" s="307"/>
      <c r="K1465" s="308"/>
      <c r="L1465" s="131"/>
    </row>
    <row r="1466" spans="1:12">
      <c r="A1466" s="76"/>
      <c r="B1466" s="314" t="s">
        <v>272</v>
      </c>
      <c r="C1466" s="256"/>
      <c r="D1466" s="6">
        <v>2.4</v>
      </c>
      <c r="E1466" s="6"/>
      <c r="F1466" s="23">
        <v>2.8</v>
      </c>
      <c r="G1466" s="23">
        <v>1</v>
      </c>
      <c r="H1466" s="25">
        <f>D1466</f>
        <v>2.4</v>
      </c>
      <c r="I1466" s="25">
        <f t="shared" si="56"/>
        <v>6.72</v>
      </c>
      <c r="J1466" s="307"/>
      <c r="K1466" s="308"/>
      <c r="L1466" s="131"/>
    </row>
    <row r="1467" spans="1:12" ht="13.8" customHeight="1">
      <c r="A1467" s="76"/>
      <c r="B1467" s="277" t="s">
        <v>235</v>
      </c>
      <c r="C1467" s="251"/>
      <c r="D1467" s="6">
        <v>5</v>
      </c>
      <c r="E1467" s="6">
        <v>5.5</v>
      </c>
      <c r="F1467" s="23">
        <v>2.8</v>
      </c>
      <c r="G1467" s="23">
        <v>1</v>
      </c>
      <c r="H1467" s="25">
        <f t="shared" ref="H1467" si="58">(D1467+E1467)*2</f>
        <v>21</v>
      </c>
      <c r="I1467" s="25">
        <f t="shared" si="56"/>
        <v>58.8</v>
      </c>
      <c r="J1467" s="307"/>
      <c r="K1467" s="308"/>
      <c r="L1467" s="131"/>
    </row>
    <row r="1468" spans="1:12" ht="13.8" customHeight="1">
      <c r="A1468" s="76"/>
      <c r="B1468" s="277" t="s">
        <v>267</v>
      </c>
      <c r="C1468" s="251"/>
      <c r="D1468" s="6">
        <v>3.3</v>
      </c>
      <c r="E1468" s="6"/>
      <c r="F1468" s="23">
        <v>2.8</v>
      </c>
      <c r="G1468" s="23">
        <v>1</v>
      </c>
      <c r="H1468" s="25">
        <f>D1468</f>
        <v>3.3</v>
      </c>
      <c r="I1468" s="25">
        <f t="shared" si="56"/>
        <v>9.2399999999999984</v>
      </c>
      <c r="J1468" s="307"/>
      <c r="K1468" s="308"/>
      <c r="L1468" s="131"/>
    </row>
    <row r="1469" spans="1:12" ht="13.8" customHeight="1">
      <c r="A1469" s="76"/>
      <c r="B1469" s="277" t="s">
        <v>268</v>
      </c>
      <c r="C1469" s="251"/>
      <c r="D1469" s="6">
        <v>1.87</v>
      </c>
      <c r="E1469" s="6"/>
      <c r="F1469" s="23">
        <v>2.8</v>
      </c>
      <c r="G1469" s="23">
        <v>2</v>
      </c>
      <c r="H1469" s="25">
        <f>D1469</f>
        <v>1.87</v>
      </c>
      <c r="I1469" s="25">
        <f t="shared" si="56"/>
        <v>5.2359999999999998</v>
      </c>
      <c r="J1469" s="307"/>
      <c r="K1469" s="308"/>
      <c r="L1469" s="131"/>
    </row>
    <row r="1470" spans="1:12" ht="13.8" customHeight="1">
      <c r="A1470" s="76"/>
      <c r="B1470" s="277" t="s">
        <v>264</v>
      </c>
      <c r="C1470" s="251"/>
      <c r="D1470" s="6">
        <v>4.7</v>
      </c>
      <c r="E1470" s="6"/>
      <c r="F1470" s="23">
        <v>2.8</v>
      </c>
      <c r="G1470" s="23">
        <v>1</v>
      </c>
      <c r="H1470" s="25">
        <f t="shared" ref="H1470:H1472" si="59">D1470</f>
        <v>4.7</v>
      </c>
      <c r="I1470" s="25">
        <f t="shared" si="56"/>
        <v>13.16</v>
      </c>
      <c r="J1470" s="307"/>
      <c r="K1470" s="308"/>
      <c r="L1470" s="131"/>
    </row>
    <row r="1471" spans="1:12" ht="13.8" customHeight="1">
      <c r="A1471" s="76"/>
      <c r="B1471" s="277" t="s">
        <v>265</v>
      </c>
      <c r="C1471" s="251"/>
      <c r="D1471" s="6">
        <v>3.87</v>
      </c>
      <c r="E1471" s="6"/>
      <c r="F1471" s="23">
        <v>2.8</v>
      </c>
      <c r="G1471" s="23">
        <v>1</v>
      </c>
      <c r="H1471" s="25">
        <f t="shared" si="59"/>
        <v>3.87</v>
      </c>
      <c r="I1471" s="25">
        <f t="shared" si="56"/>
        <v>10.836</v>
      </c>
      <c r="J1471" s="307"/>
      <c r="K1471" s="308"/>
      <c r="L1471" s="131"/>
    </row>
    <row r="1472" spans="1:12" ht="13.8" customHeight="1">
      <c r="A1472" s="76"/>
      <c r="B1472" s="277" t="s">
        <v>266</v>
      </c>
      <c r="C1472" s="251"/>
      <c r="D1472" s="6">
        <v>4.8</v>
      </c>
      <c r="E1472" s="6"/>
      <c r="F1472" s="23">
        <v>2.8</v>
      </c>
      <c r="G1472" s="23">
        <v>1</v>
      </c>
      <c r="H1472" s="25">
        <f t="shared" si="59"/>
        <v>4.8</v>
      </c>
      <c r="I1472" s="25">
        <f t="shared" si="56"/>
        <v>13.44</v>
      </c>
      <c r="J1472" s="307"/>
      <c r="K1472" s="308"/>
      <c r="L1472" s="131"/>
    </row>
    <row r="1473" spans="1:12" ht="13.8" customHeight="1">
      <c r="A1473" s="76"/>
      <c r="B1473" s="277" t="s">
        <v>262</v>
      </c>
      <c r="C1473" s="251"/>
      <c r="D1473" s="6">
        <v>2.2000000000000002</v>
      </c>
      <c r="E1473" s="6"/>
      <c r="F1473" s="23">
        <v>2.8</v>
      </c>
      <c r="G1473" s="23">
        <v>1</v>
      </c>
      <c r="H1473" s="25">
        <f>D1473</f>
        <v>2.2000000000000002</v>
      </c>
      <c r="I1473" s="25">
        <f t="shared" si="56"/>
        <v>6.16</v>
      </c>
      <c r="J1473" s="307"/>
      <c r="K1473" s="308"/>
      <c r="L1473" s="131"/>
    </row>
    <row r="1474" spans="1:12" ht="13.8" customHeight="1">
      <c r="A1474" s="76"/>
      <c r="B1474" s="277" t="s">
        <v>61</v>
      </c>
      <c r="C1474" s="251"/>
      <c r="D1474" s="6">
        <v>5</v>
      </c>
      <c r="E1474" s="6">
        <v>3</v>
      </c>
      <c r="F1474" s="23">
        <v>2.8</v>
      </c>
      <c r="G1474" s="23">
        <v>1</v>
      </c>
      <c r="H1474" s="25">
        <f t="shared" ref="H1474:H1475" si="60">(D1474+E1474)*2</f>
        <v>16</v>
      </c>
      <c r="I1474" s="25">
        <f t="shared" si="56"/>
        <v>44.8</v>
      </c>
      <c r="J1474" s="307"/>
      <c r="K1474" s="308"/>
      <c r="L1474" s="131"/>
    </row>
    <row r="1475" spans="1:12" ht="13.8" customHeight="1">
      <c r="A1475" s="76"/>
      <c r="B1475" s="315" t="s">
        <v>156</v>
      </c>
      <c r="C1475" s="253"/>
      <c r="D1475" s="6">
        <v>5</v>
      </c>
      <c r="E1475" s="6">
        <v>3</v>
      </c>
      <c r="F1475" s="23">
        <v>2.8</v>
      </c>
      <c r="G1475" s="23">
        <v>1</v>
      </c>
      <c r="H1475" s="25">
        <f t="shared" si="60"/>
        <v>16</v>
      </c>
      <c r="I1475" s="25">
        <f t="shared" si="56"/>
        <v>44.8</v>
      </c>
      <c r="J1475" s="307"/>
      <c r="K1475" s="308"/>
      <c r="L1475" s="131"/>
    </row>
    <row r="1476" spans="1:12" ht="13.8" customHeight="1">
      <c r="A1476" s="76"/>
      <c r="B1476" s="277" t="s">
        <v>269</v>
      </c>
      <c r="C1476" s="251"/>
      <c r="D1476" s="6">
        <v>6.45</v>
      </c>
      <c r="E1476" s="121"/>
      <c r="F1476" s="23">
        <v>2.8</v>
      </c>
      <c r="G1476" s="23">
        <v>1</v>
      </c>
      <c r="H1476" s="25">
        <f t="shared" ref="H1476:H1479" si="61">D1476</f>
        <v>6.45</v>
      </c>
      <c r="I1476" s="25">
        <f t="shared" si="56"/>
        <v>18.059999999999999</v>
      </c>
      <c r="J1476" s="307"/>
      <c r="K1476" s="308"/>
      <c r="L1476" s="131"/>
    </row>
    <row r="1477" spans="1:12" ht="13.8" customHeight="1">
      <c r="A1477" s="76"/>
      <c r="B1477" s="277" t="s">
        <v>268</v>
      </c>
      <c r="C1477" s="251"/>
      <c r="D1477" s="6">
        <v>9.6</v>
      </c>
      <c r="E1477" s="121"/>
      <c r="F1477" s="23">
        <v>2.8</v>
      </c>
      <c r="G1477" s="23">
        <v>1</v>
      </c>
      <c r="H1477" s="25">
        <f t="shared" si="61"/>
        <v>9.6</v>
      </c>
      <c r="I1477" s="25">
        <f t="shared" si="56"/>
        <v>26.88</v>
      </c>
      <c r="J1477" s="307"/>
      <c r="K1477" s="308"/>
      <c r="L1477" s="131"/>
    </row>
    <row r="1478" spans="1:12" ht="13.8" customHeight="1">
      <c r="A1478" s="76"/>
      <c r="B1478" s="314" t="s">
        <v>270</v>
      </c>
      <c r="C1478" s="256"/>
      <c r="D1478" s="6">
        <v>20.2</v>
      </c>
      <c r="E1478" s="121"/>
      <c r="F1478" s="23">
        <f>3.3-1.15</f>
        <v>2.15</v>
      </c>
      <c r="G1478" s="23">
        <v>2</v>
      </c>
      <c r="H1478" s="25">
        <f t="shared" si="61"/>
        <v>20.2</v>
      </c>
      <c r="I1478" s="25">
        <f t="shared" si="56"/>
        <v>43.43</v>
      </c>
      <c r="J1478" s="307"/>
      <c r="K1478" s="308"/>
      <c r="L1478" s="131"/>
    </row>
    <row r="1479" spans="1:12" ht="13.8" customHeight="1">
      <c r="A1479" s="76"/>
      <c r="B1479" s="314" t="s">
        <v>270</v>
      </c>
      <c r="C1479" s="256"/>
      <c r="D1479" s="6">
        <v>14.45</v>
      </c>
      <c r="E1479" s="6"/>
      <c r="F1479" s="23">
        <f>((3.3+3.88)/2)-1.15</f>
        <v>2.44</v>
      </c>
      <c r="G1479" s="23">
        <v>2</v>
      </c>
      <c r="H1479" s="25">
        <f t="shared" si="61"/>
        <v>14.45</v>
      </c>
      <c r="I1479" s="25">
        <f t="shared" si="56"/>
        <v>35.257999999999996</v>
      </c>
      <c r="J1479" s="309"/>
      <c r="K1479" s="310"/>
      <c r="L1479" s="131"/>
    </row>
    <row r="1480" spans="1:12" ht="13.8" customHeight="1">
      <c r="A1480" s="76"/>
      <c r="B1480" s="107"/>
      <c r="C1480" s="108"/>
      <c r="D1480" s="20"/>
      <c r="E1480" s="3"/>
      <c r="F1480" s="6"/>
      <c r="G1480" s="3"/>
      <c r="H1480" s="25"/>
      <c r="I1480" s="25"/>
      <c r="J1480" s="119"/>
      <c r="K1480" s="120"/>
      <c r="L1480" s="131"/>
    </row>
    <row r="1481" spans="1:12" ht="13.8" customHeight="1">
      <c r="A1481" s="76"/>
      <c r="B1481" s="397" t="s">
        <v>273</v>
      </c>
      <c r="C1481" s="398"/>
      <c r="D1481" s="180"/>
      <c r="E1481" s="6"/>
      <c r="F1481" s="180"/>
      <c r="G1481" s="3" t="s">
        <v>274</v>
      </c>
      <c r="H1481" s="64"/>
      <c r="I1481" s="25"/>
      <c r="J1481" s="119"/>
      <c r="K1481" s="120"/>
      <c r="L1481" s="131"/>
    </row>
    <row r="1482" spans="1:12" ht="13.8" customHeight="1">
      <c r="A1482" s="76"/>
      <c r="B1482" s="263" t="s">
        <v>155</v>
      </c>
      <c r="C1482" s="264"/>
      <c r="D1482" s="3">
        <v>2.6</v>
      </c>
      <c r="E1482" s="3">
        <v>0.6</v>
      </c>
      <c r="F1482" s="3">
        <v>8</v>
      </c>
      <c r="G1482" s="113">
        <f>F1482*2</f>
        <v>16</v>
      </c>
      <c r="H1482" s="64">
        <f>D1482*E1482*G1482</f>
        <v>24.96</v>
      </c>
      <c r="I1482" s="25"/>
      <c r="J1482" s="119"/>
      <c r="K1482" s="120"/>
      <c r="L1482" s="131"/>
    </row>
    <row r="1483" spans="1:12" ht="13.8" customHeight="1">
      <c r="A1483" s="76"/>
      <c r="B1483" s="399" t="s">
        <v>148</v>
      </c>
      <c r="C1483" s="400"/>
      <c r="D1483" s="3">
        <v>0.6</v>
      </c>
      <c r="E1483" s="3">
        <v>0.4</v>
      </c>
      <c r="F1483" s="3">
        <v>6</v>
      </c>
      <c r="G1483" s="113">
        <f t="shared" ref="G1483:G1490" si="62">F1483*2</f>
        <v>12</v>
      </c>
      <c r="H1483" s="64">
        <f t="shared" ref="H1483:H1490" si="63">D1483*E1483*G1483</f>
        <v>2.88</v>
      </c>
      <c r="I1483" s="25"/>
      <c r="J1483" s="119"/>
      <c r="K1483" s="120"/>
      <c r="L1483" s="131"/>
    </row>
    <row r="1484" spans="1:12">
      <c r="A1484" s="76"/>
      <c r="B1484" s="263" t="s">
        <v>149</v>
      </c>
      <c r="C1484" s="264"/>
      <c r="D1484" s="3">
        <v>1</v>
      </c>
      <c r="E1484" s="3">
        <v>0.8</v>
      </c>
      <c r="F1484" s="3">
        <v>1</v>
      </c>
      <c r="G1484" s="113">
        <f t="shared" si="62"/>
        <v>2</v>
      </c>
      <c r="H1484" s="64">
        <f t="shared" si="63"/>
        <v>1.6</v>
      </c>
      <c r="I1484" s="25"/>
      <c r="J1484" s="109"/>
      <c r="K1484" s="105"/>
      <c r="L1484" s="131"/>
    </row>
    <row r="1485" spans="1:12" ht="13.8" customHeight="1">
      <c r="A1485" s="76"/>
      <c r="B1485" s="263" t="s">
        <v>115</v>
      </c>
      <c r="C1485" s="264"/>
      <c r="D1485" s="3">
        <v>1.7</v>
      </c>
      <c r="E1485" s="3">
        <v>1.05</v>
      </c>
      <c r="F1485" s="3">
        <v>1</v>
      </c>
      <c r="G1485" s="113">
        <f t="shared" si="62"/>
        <v>2</v>
      </c>
      <c r="H1485" s="64">
        <f t="shared" si="63"/>
        <v>3.57</v>
      </c>
      <c r="I1485" s="25"/>
      <c r="J1485" s="2"/>
      <c r="K1485" s="2"/>
      <c r="L1485" s="131"/>
    </row>
    <row r="1486" spans="1:12">
      <c r="A1486" s="76"/>
      <c r="B1486" s="263" t="s">
        <v>239</v>
      </c>
      <c r="C1486" s="264"/>
      <c r="D1486" s="3">
        <v>2</v>
      </c>
      <c r="E1486" s="3">
        <v>2.2000000000000002</v>
      </c>
      <c r="F1486" s="3">
        <v>1</v>
      </c>
      <c r="G1486" s="113">
        <f t="shared" si="62"/>
        <v>2</v>
      </c>
      <c r="H1486" s="64">
        <f t="shared" si="63"/>
        <v>8.8000000000000007</v>
      </c>
      <c r="I1486" s="25"/>
      <c r="J1486" s="2"/>
      <c r="K1486" s="2"/>
      <c r="L1486" s="131"/>
    </row>
    <row r="1487" spans="1:12" ht="13.8" customHeight="1">
      <c r="A1487" s="76"/>
      <c r="B1487" s="263" t="s">
        <v>161</v>
      </c>
      <c r="C1487" s="264"/>
      <c r="D1487" s="3">
        <v>1.5</v>
      </c>
      <c r="E1487" s="3">
        <v>2.8</v>
      </c>
      <c r="F1487" s="3">
        <v>1</v>
      </c>
      <c r="G1487" s="113">
        <f t="shared" si="62"/>
        <v>2</v>
      </c>
      <c r="H1487" s="64">
        <f t="shared" si="63"/>
        <v>8.3999999999999986</v>
      </c>
      <c r="I1487" s="25"/>
      <c r="J1487" s="2"/>
      <c r="K1487" s="2"/>
      <c r="L1487" s="131"/>
    </row>
    <row r="1488" spans="1:12">
      <c r="A1488" s="76"/>
      <c r="B1488" s="315" t="s">
        <v>100</v>
      </c>
      <c r="C1488" s="253"/>
      <c r="D1488" s="3">
        <v>0.9</v>
      </c>
      <c r="E1488" s="3">
        <v>2.1</v>
      </c>
      <c r="F1488" s="3">
        <v>6</v>
      </c>
      <c r="G1488" s="113">
        <f t="shared" si="62"/>
        <v>12</v>
      </c>
      <c r="H1488" s="64">
        <f t="shared" si="63"/>
        <v>22.68</v>
      </c>
      <c r="I1488" s="25"/>
      <c r="J1488" s="2"/>
      <c r="K1488" s="2"/>
      <c r="L1488" s="131"/>
    </row>
    <row r="1489" spans="1:12">
      <c r="A1489" s="76"/>
      <c r="B1489" s="315" t="s">
        <v>121</v>
      </c>
      <c r="C1489" s="253"/>
      <c r="D1489" s="3">
        <v>0.9</v>
      </c>
      <c r="E1489" s="3">
        <v>2.1</v>
      </c>
      <c r="F1489" s="3">
        <v>1</v>
      </c>
      <c r="G1489" s="113">
        <f t="shared" si="62"/>
        <v>2</v>
      </c>
      <c r="H1489" s="64">
        <f t="shared" si="63"/>
        <v>3.7800000000000002</v>
      </c>
      <c r="I1489" s="25"/>
      <c r="J1489" s="2"/>
      <c r="K1489" s="2"/>
      <c r="L1489" s="131"/>
    </row>
    <row r="1490" spans="1:12">
      <c r="A1490" s="76"/>
      <c r="B1490" s="315" t="s">
        <v>237</v>
      </c>
      <c r="C1490" s="253"/>
      <c r="D1490" s="3">
        <v>0.7</v>
      </c>
      <c r="E1490" s="3">
        <v>2.1</v>
      </c>
      <c r="F1490" s="3">
        <v>4</v>
      </c>
      <c r="G1490" s="113">
        <f t="shared" si="62"/>
        <v>8</v>
      </c>
      <c r="H1490" s="64">
        <f t="shared" si="63"/>
        <v>11.76</v>
      </c>
      <c r="I1490" s="25"/>
      <c r="J1490" s="2"/>
      <c r="K1490" s="2"/>
      <c r="L1490" s="131"/>
    </row>
    <row r="1491" spans="1:12">
      <c r="A1491" s="76"/>
      <c r="B1491" s="252"/>
      <c r="C1491" s="253"/>
      <c r="D1491" s="20"/>
      <c r="E1491" s="3"/>
      <c r="F1491" s="3"/>
      <c r="G1491" s="2"/>
      <c r="H1491" s="24"/>
      <c r="I1491" s="23"/>
      <c r="J1491" s="2"/>
      <c r="K1491" s="2"/>
      <c r="L1491" s="131"/>
    </row>
    <row r="1492" spans="1:12">
      <c r="A1492" s="69"/>
      <c r="B1492" s="21"/>
      <c r="C1492" s="21"/>
      <c r="D1492" s="2"/>
      <c r="E1492" s="113"/>
      <c r="F1492" s="2"/>
      <c r="G1492" s="2"/>
      <c r="H1492" s="2"/>
      <c r="I1492" s="121"/>
      <c r="J1492" s="121" t="s">
        <v>52</v>
      </c>
      <c r="K1492" s="4">
        <f>SUM(I1460:I1479)-SUM(H1482:H1490)</f>
        <v>475.10600000000005</v>
      </c>
      <c r="L1492" s="131"/>
    </row>
    <row r="1493" spans="1:12">
      <c r="A1493" s="69"/>
      <c r="B1493" s="245" t="s">
        <v>621</v>
      </c>
      <c r="C1493" s="245"/>
      <c r="D1493" s="245"/>
      <c r="E1493" s="245"/>
      <c r="F1493" s="245"/>
      <c r="G1493" s="245"/>
      <c r="H1493" s="245"/>
      <c r="I1493" s="245"/>
      <c r="J1493" s="130"/>
      <c r="K1493" s="130"/>
      <c r="L1493" s="131"/>
    </row>
    <row r="1494" spans="1:12">
      <c r="A1494" s="70"/>
      <c r="B1494" s="129"/>
      <c r="C1494" s="130"/>
      <c r="D1494" s="130"/>
      <c r="E1494" s="130"/>
      <c r="F1494" s="130"/>
      <c r="G1494" s="130"/>
      <c r="H1494" s="130"/>
      <c r="I1494" s="130"/>
      <c r="J1494" s="130"/>
      <c r="K1494" s="130"/>
      <c r="L1494" s="131"/>
    </row>
    <row r="1495" spans="1:12">
      <c r="A1495" s="77" t="s">
        <v>319</v>
      </c>
      <c r="B1495" s="378" t="s">
        <v>25</v>
      </c>
      <c r="C1495" s="378"/>
      <c r="D1495" s="378"/>
      <c r="E1495" s="378"/>
      <c r="F1495" s="378"/>
      <c r="G1495" s="378"/>
      <c r="H1495" s="378"/>
      <c r="I1495" s="378"/>
      <c r="J1495" s="378"/>
      <c r="K1495" s="378"/>
      <c r="L1495" s="379"/>
    </row>
    <row r="1496" spans="1:12">
      <c r="A1496" s="68"/>
      <c r="B1496" s="34"/>
      <c r="C1496" s="34"/>
      <c r="D1496" s="34"/>
      <c r="E1496" s="34"/>
      <c r="F1496" s="34"/>
      <c r="G1496" s="34"/>
      <c r="H1496" s="34"/>
      <c r="I1496" s="34"/>
      <c r="J1496" s="34"/>
      <c r="K1496" s="34"/>
      <c r="L1496" s="78"/>
    </row>
    <row r="1497" spans="1:12">
      <c r="A1497" s="76"/>
      <c r="B1497" s="336" t="s">
        <v>321</v>
      </c>
      <c r="C1497" s="337"/>
      <c r="D1497" s="337"/>
      <c r="E1497" s="337"/>
      <c r="F1497" s="337"/>
      <c r="G1497" s="337"/>
      <c r="H1497" s="337"/>
      <c r="I1497" s="338"/>
      <c r="J1497" s="57" t="s">
        <v>52</v>
      </c>
      <c r="K1497" s="58">
        <f>K1492</f>
        <v>475.10600000000005</v>
      </c>
      <c r="L1497" s="131"/>
    </row>
    <row r="1498" spans="1:12">
      <c r="A1498" s="69"/>
      <c r="B1498" s="130"/>
      <c r="C1498" s="130"/>
      <c r="D1498" s="130"/>
      <c r="E1498" s="130"/>
      <c r="F1498" s="130"/>
      <c r="G1498" s="130"/>
      <c r="H1498" s="130"/>
      <c r="I1498" s="130"/>
      <c r="J1498" s="130"/>
      <c r="K1498" s="130"/>
      <c r="L1498" s="131"/>
    </row>
    <row r="1499" spans="1:12">
      <c r="A1499" s="77" t="s">
        <v>320</v>
      </c>
      <c r="B1499" s="378" t="s">
        <v>26</v>
      </c>
      <c r="C1499" s="378"/>
      <c r="D1499" s="378"/>
      <c r="E1499" s="378"/>
      <c r="F1499" s="378"/>
      <c r="G1499" s="378"/>
      <c r="H1499" s="378"/>
      <c r="I1499" s="378"/>
      <c r="J1499" s="378"/>
      <c r="K1499" s="378"/>
      <c r="L1499" s="379"/>
    </row>
    <row r="1500" spans="1:12">
      <c r="A1500" s="68"/>
      <c r="B1500" s="129"/>
      <c r="C1500" s="130"/>
      <c r="D1500" s="130"/>
      <c r="E1500" s="130"/>
      <c r="F1500" s="130"/>
      <c r="G1500" s="130"/>
      <c r="H1500" s="130"/>
      <c r="I1500" s="130"/>
      <c r="J1500" s="130"/>
      <c r="K1500" s="130"/>
      <c r="L1500" s="131"/>
    </row>
    <row r="1501" spans="1:12">
      <c r="A1501" s="69"/>
      <c r="B1501" s="336" t="s">
        <v>321</v>
      </c>
      <c r="C1501" s="337"/>
      <c r="D1501" s="337"/>
      <c r="E1501" s="337"/>
      <c r="F1501" s="337"/>
      <c r="G1501" s="337"/>
      <c r="H1501" s="337"/>
      <c r="I1501" s="338"/>
      <c r="J1501" s="57" t="s">
        <v>52</v>
      </c>
      <c r="K1501" s="58">
        <f>K1492</f>
        <v>475.10600000000005</v>
      </c>
      <c r="L1501" s="131"/>
    </row>
    <row r="1502" spans="1:12">
      <c r="A1502" s="69"/>
      <c r="B1502" s="129"/>
      <c r="C1502" s="130"/>
      <c r="D1502" s="130"/>
      <c r="E1502" s="130"/>
      <c r="F1502" s="130"/>
      <c r="G1502" s="130"/>
      <c r="H1502" s="130"/>
      <c r="I1502" s="130"/>
      <c r="J1502" s="130"/>
      <c r="K1502" s="130"/>
      <c r="L1502" s="131"/>
    </row>
    <row r="1503" spans="1:12">
      <c r="A1503" s="67" t="s">
        <v>322</v>
      </c>
      <c r="B1503" s="275" t="s">
        <v>323</v>
      </c>
      <c r="C1503" s="275"/>
      <c r="D1503" s="275"/>
      <c r="E1503" s="275"/>
      <c r="F1503" s="275"/>
      <c r="G1503" s="275"/>
      <c r="H1503" s="275"/>
      <c r="I1503" s="275"/>
      <c r="J1503" s="275"/>
      <c r="K1503" s="275"/>
      <c r="L1503" s="276"/>
    </row>
    <row r="1504" spans="1:12">
      <c r="A1504" s="71" t="s">
        <v>324</v>
      </c>
      <c r="B1504" s="331" t="s">
        <v>104</v>
      </c>
      <c r="C1504" s="331"/>
      <c r="D1504" s="331"/>
      <c r="E1504" s="331"/>
      <c r="F1504" s="331"/>
      <c r="G1504" s="331"/>
      <c r="H1504" s="331"/>
      <c r="I1504" s="331"/>
      <c r="J1504" s="331"/>
      <c r="K1504" s="331"/>
      <c r="L1504" s="332"/>
    </row>
    <row r="1505" spans="1:12">
      <c r="A1505" s="69"/>
      <c r="B1505" s="129"/>
      <c r="C1505" s="130"/>
      <c r="D1505" s="130"/>
      <c r="E1505" s="130"/>
      <c r="F1505" s="130"/>
      <c r="G1505" s="130"/>
      <c r="H1505" s="130"/>
      <c r="I1505" s="130"/>
      <c r="J1505" s="130"/>
      <c r="K1505" s="130"/>
      <c r="L1505" s="131"/>
    </row>
    <row r="1506" spans="1:12">
      <c r="A1506" s="69"/>
      <c r="B1506" s="277" t="s">
        <v>76</v>
      </c>
      <c r="C1506" s="251"/>
      <c r="D1506" s="121" t="s">
        <v>54</v>
      </c>
      <c r="E1506" s="121" t="s">
        <v>55</v>
      </c>
      <c r="F1506" s="121" t="s">
        <v>56</v>
      </c>
      <c r="G1506" s="121" t="s">
        <v>57</v>
      </c>
      <c r="H1506" s="121" t="s">
        <v>58</v>
      </c>
      <c r="I1506" s="121" t="s">
        <v>82</v>
      </c>
      <c r="J1506" s="2"/>
      <c r="K1506" s="2"/>
      <c r="L1506" s="131"/>
    </row>
    <row r="1507" spans="1:12">
      <c r="A1507" s="76"/>
      <c r="B1507" s="311" t="s">
        <v>36</v>
      </c>
      <c r="C1507" s="251"/>
      <c r="D1507" s="121"/>
      <c r="E1507" s="121"/>
      <c r="F1507" s="121"/>
      <c r="G1507" s="121"/>
      <c r="H1507" s="121"/>
      <c r="I1507" s="23">
        <f>337.19*0.5</f>
        <v>168.595</v>
      </c>
      <c r="J1507" s="2"/>
      <c r="K1507" s="2"/>
      <c r="L1507" s="131"/>
    </row>
    <row r="1508" spans="1:12">
      <c r="A1508" s="76"/>
      <c r="B1508" s="335" t="s">
        <v>161</v>
      </c>
      <c r="C1508" s="335"/>
      <c r="D1508" s="3">
        <v>1.5</v>
      </c>
      <c r="E1508" s="3"/>
      <c r="F1508" s="3">
        <v>2.8</v>
      </c>
      <c r="G1508" s="23">
        <v>1</v>
      </c>
      <c r="H1508" s="23"/>
      <c r="I1508" s="23">
        <f>G1508*F1508*D1508</f>
        <v>4.1999999999999993</v>
      </c>
      <c r="J1508" s="2"/>
      <c r="K1508" s="2"/>
      <c r="L1508" s="131"/>
    </row>
    <row r="1509" spans="1:12" ht="37.799999999999997" customHeight="1">
      <c r="A1509" s="72"/>
      <c r="B1509" s="278" t="s">
        <v>569</v>
      </c>
      <c r="C1509" s="279"/>
      <c r="D1509" s="42"/>
      <c r="E1509" s="42"/>
      <c r="F1509" s="43"/>
      <c r="G1509" s="61"/>
      <c r="H1509" s="44"/>
      <c r="I1509" s="44"/>
      <c r="J1509" s="118"/>
      <c r="K1509" s="118"/>
      <c r="L1509" s="131"/>
    </row>
    <row r="1510" spans="1:12" ht="15.6" customHeight="1">
      <c r="A1510" s="72"/>
      <c r="B1510" s="312"/>
      <c r="C1510" s="285"/>
      <c r="D1510" s="42"/>
      <c r="E1510" s="42"/>
      <c r="F1510" s="43"/>
      <c r="G1510" s="61"/>
      <c r="H1510" s="44"/>
      <c r="I1510" s="44"/>
      <c r="J1510" s="122" t="s">
        <v>52</v>
      </c>
      <c r="K1510" s="50">
        <f>SUM(I1507:I1508)</f>
        <v>172.79499999999999</v>
      </c>
      <c r="L1510" s="131"/>
    </row>
    <row r="1511" spans="1:12">
      <c r="A1511" s="72"/>
      <c r="B1511" s="245" t="s">
        <v>621</v>
      </c>
      <c r="C1511" s="245"/>
      <c r="D1511" s="245"/>
      <c r="E1511" s="245"/>
      <c r="F1511" s="245"/>
      <c r="G1511" s="245"/>
      <c r="H1511" s="245"/>
      <c r="I1511" s="245"/>
      <c r="J1511" s="49"/>
      <c r="K1511" s="49"/>
      <c r="L1511" s="131"/>
    </row>
    <row r="1512" spans="1:12">
      <c r="A1512" s="72"/>
      <c r="B1512" s="132"/>
      <c r="C1512" s="132"/>
      <c r="D1512" s="47"/>
      <c r="E1512" s="47"/>
      <c r="F1512" s="35"/>
      <c r="G1512" s="127"/>
      <c r="H1512" s="48"/>
      <c r="I1512" s="48"/>
      <c r="J1512" s="49"/>
      <c r="K1512" s="49"/>
      <c r="L1512" s="131"/>
    </row>
    <row r="1513" spans="1:12">
      <c r="A1513" s="67" t="s">
        <v>325</v>
      </c>
      <c r="B1513" s="248" t="s">
        <v>97</v>
      </c>
      <c r="C1513" s="248"/>
      <c r="D1513" s="248"/>
      <c r="E1513" s="248"/>
      <c r="F1513" s="248"/>
      <c r="G1513" s="248"/>
      <c r="H1513" s="248"/>
      <c r="I1513" s="248"/>
      <c r="J1513" s="248"/>
      <c r="K1513" s="248"/>
      <c r="L1513" s="249"/>
    </row>
    <row r="1514" spans="1:12">
      <c r="A1514" s="69"/>
      <c r="B1514" s="129"/>
      <c r="C1514" s="130"/>
      <c r="D1514" s="130"/>
      <c r="E1514" s="130"/>
      <c r="F1514" s="130"/>
      <c r="G1514" s="130"/>
      <c r="H1514" s="130"/>
      <c r="I1514" s="130"/>
      <c r="J1514" s="130"/>
      <c r="K1514" s="130"/>
      <c r="L1514" s="131"/>
    </row>
    <row r="1515" spans="1:12">
      <c r="A1515" s="69"/>
      <c r="B1515" s="300" t="s">
        <v>76</v>
      </c>
      <c r="C1515" s="301"/>
      <c r="D1515" s="121" t="s">
        <v>54</v>
      </c>
      <c r="E1515" s="121" t="s">
        <v>55</v>
      </c>
      <c r="F1515" s="121" t="s">
        <v>56</v>
      </c>
      <c r="G1515" s="121" t="s">
        <v>57</v>
      </c>
      <c r="H1515" s="121" t="s">
        <v>58</v>
      </c>
      <c r="I1515" s="121" t="s">
        <v>82</v>
      </c>
      <c r="J1515" s="2"/>
      <c r="K1515" s="2"/>
      <c r="L1515" s="131"/>
    </row>
    <row r="1516" spans="1:12">
      <c r="A1516" s="76"/>
      <c r="B1516" s="263" t="s">
        <v>239</v>
      </c>
      <c r="C1516" s="264"/>
      <c r="D1516" s="3">
        <v>2</v>
      </c>
      <c r="E1516" s="3">
        <v>2.2000000000000002</v>
      </c>
      <c r="F1516" s="3"/>
      <c r="G1516" s="3">
        <v>1</v>
      </c>
      <c r="H1516" s="121"/>
      <c r="I1516" s="6">
        <f>G1516*E1516*D1516</f>
        <v>4.4000000000000004</v>
      </c>
      <c r="J1516" s="2"/>
      <c r="K1516" s="2"/>
      <c r="L1516" s="131"/>
    </row>
    <row r="1517" spans="1:12">
      <c r="A1517" s="76"/>
      <c r="B1517" s="263" t="s">
        <v>161</v>
      </c>
      <c r="C1517" s="264"/>
      <c r="D1517" s="3">
        <v>1.5</v>
      </c>
      <c r="E1517" s="3">
        <v>2.8</v>
      </c>
      <c r="F1517" s="3"/>
      <c r="G1517" s="3">
        <v>1</v>
      </c>
      <c r="H1517" s="121"/>
      <c r="I1517" s="6">
        <f t="shared" ref="I1517:I1521" si="64">G1517*E1517*D1517</f>
        <v>4.1999999999999993</v>
      </c>
      <c r="J1517" s="2"/>
      <c r="K1517" s="2"/>
      <c r="L1517" s="131"/>
    </row>
    <row r="1518" spans="1:12">
      <c r="A1518" s="76"/>
      <c r="B1518" s="315" t="s">
        <v>100</v>
      </c>
      <c r="C1518" s="253"/>
      <c r="D1518" s="3">
        <v>0.9</v>
      </c>
      <c r="E1518" s="3">
        <v>2.1</v>
      </c>
      <c r="F1518" s="3"/>
      <c r="G1518" s="3">
        <v>6</v>
      </c>
      <c r="H1518" s="121"/>
      <c r="I1518" s="6">
        <f t="shared" si="64"/>
        <v>11.340000000000002</v>
      </c>
      <c r="J1518" s="2"/>
      <c r="K1518" s="2"/>
      <c r="L1518" s="131"/>
    </row>
    <row r="1519" spans="1:12">
      <c r="A1519" s="76"/>
      <c r="B1519" s="315" t="s">
        <v>121</v>
      </c>
      <c r="C1519" s="253"/>
      <c r="D1519" s="3">
        <v>0.9</v>
      </c>
      <c r="E1519" s="3">
        <v>2.1</v>
      </c>
      <c r="F1519" s="3"/>
      <c r="G1519" s="3">
        <v>1</v>
      </c>
      <c r="H1519" s="121"/>
      <c r="I1519" s="6">
        <f t="shared" si="64"/>
        <v>1.8900000000000001</v>
      </c>
      <c r="J1519" s="2"/>
      <c r="K1519" s="2"/>
      <c r="L1519" s="131"/>
    </row>
    <row r="1520" spans="1:12">
      <c r="A1520" s="76"/>
      <c r="B1520" s="315" t="s">
        <v>237</v>
      </c>
      <c r="C1520" s="253"/>
      <c r="D1520" s="3">
        <v>0.7</v>
      </c>
      <c r="E1520" s="3">
        <v>2.1</v>
      </c>
      <c r="F1520" s="3"/>
      <c r="G1520" s="3">
        <v>4</v>
      </c>
      <c r="H1520" s="121"/>
      <c r="I1520" s="6">
        <f t="shared" si="64"/>
        <v>5.88</v>
      </c>
      <c r="J1520" s="2"/>
      <c r="K1520" s="2"/>
      <c r="L1520" s="131"/>
    </row>
    <row r="1521" spans="1:12">
      <c r="A1521" s="76"/>
      <c r="B1521" s="315" t="s">
        <v>154</v>
      </c>
      <c r="C1521" s="253"/>
      <c r="D1521" s="3">
        <v>0.6</v>
      </c>
      <c r="E1521" s="3">
        <v>1.6</v>
      </c>
      <c r="F1521" s="3"/>
      <c r="G1521" s="3">
        <v>4</v>
      </c>
      <c r="H1521" s="44"/>
      <c r="I1521" s="6">
        <f t="shared" si="64"/>
        <v>3.84</v>
      </c>
      <c r="J1521" s="22"/>
      <c r="K1521" s="22"/>
      <c r="L1521" s="131"/>
    </row>
    <row r="1522" spans="1:12">
      <c r="A1522" s="72"/>
      <c r="B1522" s="278"/>
      <c r="C1522" s="279"/>
      <c r="D1522" s="42"/>
      <c r="E1522" s="42"/>
      <c r="F1522" s="43"/>
      <c r="G1522" s="61"/>
      <c r="H1522" s="44"/>
      <c r="I1522" s="44"/>
      <c r="J1522" s="22"/>
      <c r="K1522" s="22"/>
      <c r="L1522" s="131"/>
    </row>
    <row r="1523" spans="1:12" ht="34.200000000000003" customHeight="1">
      <c r="A1523" s="72"/>
      <c r="B1523" s="312"/>
      <c r="C1523" s="285"/>
      <c r="D1523" s="42"/>
      <c r="E1523" s="42"/>
      <c r="F1523" s="43"/>
      <c r="G1523" s="61"/>
      <c r="H1523" s="44"/>
      <c r="I1523" s="44"/>
      <c r="J1523" s="122" t="s">
        <v>52</v>
      </c>
      <c r="K1523" s="50">
        <f>SUM(I1516:I1521)</f>
        <v>31.55</v>
      </c>
      <c r="L1523" s="131"/>
    </row>
    <row r="1524" spans="1:12">
      <c r="A1524" s="72"/>
      <c r="B1524" s="245" t="s">
        <v>621</v>
      </c>
      <c r="C1524" s="245"/>
      <c r="D1524" s="245"/>
      <c r="E1524" s="245"/>
      <c r="F1524" s="245"/>
      <c r="G1524" s="245"/>
      <c r="H1524" s="245"/>
      <c r="I1524" s="245"/>
      <c r="J1524" s="96"/>
      <c r="K1524" s="96"/>
      <c r="L1524" s="131"/>
    </row>
    <row r="1525" spans="1:12">
      <c r="A1525" s="72"/>
      <c r="B1525" s="132"/>
      <c r="C1525" s="132"/>
      <c r="D1525" s="47"/>
      <c r="E1525" s="47"/>
      <c r="F1525" s="35"/>
      <c r="G1525" s="127"/>
      <c r="H1525" s="48"/>
      <c r="I1525" s="48"/>
      <c r="J1525" s="96"/>
      <c r="K1525" s="96"/>
      <c r="L1525" s="131"/>
    </row>
    <row r="1526" spans="1:12" ht="29.4" customHeight="1">
      <c r="A1526" s="67" t="s">
        <v>326</v>
      </c>
      <c r="B1526" s="248" t="s">
        <v>98</v>
      </c>
      <c r="C1526" s="248"/>
      <c r="D1526" s="248"/>
      <c r="E1526" s="248"/>
      <c r="F1526" s="248"/>
      <c r="G1526" s="248"/>
      <c r="H1526" s="248"/>
      <c r="I1526" s="248"/>
      <c r="J1526" s="248"/>
      <c r="K1526" s="248"/>
      <c r="L1526" s="249"/>
    </row>
    <row r="1527" spans="1:12" ht="16.8" customHeight="1">
      <c r="A1527" s="133"/>
      <c r="B1527" s="300" t="s">
        <v>76</v>
      </c>
      <c r="C1527" s="301"/>
      <c r="D1527" s="121" t="s">
        <v>54</v>
      </c>
      <c r="E1527" s="121" t="s">
        <v>55</v>
      </c>
      <c r="F1527" s="121" t="s">
        <v>56</v>
      </c>
      <c r="G1527" s="121" t="s">
        <v>57</v>
      </c>
      <c r="H1527" s="121" t="s">
        <v>58</v>
      </c>
      <c r="I1527" s="121" t="s">
        <v>82</v>
      </c>
      <c r="J1527" s="426"/>
      <c r="K1527" s="426"/>
      <c r="L1527" s="81"/>
    </row>
    <row r="1528" spans="1:12" ht="13.8" customHeight="1">
      <c r="A1528" s="133"/>
      <c r="B1528" s="311" t="s">
        <v>36</v>
      </c>
      <c r="C1528" s="251"/>
      <c r="D1528" s="121"/>
      <c r="E1528" s="121"/>
      <c r="F1528" s="121"/>
      <c r="G1528" s="121"/>
      <c r="H1528" s="121"/>
      <c r="I1528" s="23">
        <f>337.19*0.5</f>
        <v>168.595</v>
      </c>
      <c r="J1528" s="426"/>
      <c r="K1528" s="426"/>
      <c r="L1528" s="81"/>
    </row>
    <row r="1529" spans="1:12" ht="13.8" customHeight="1">
      <c r="A1529" s="133"/>
      <c r="B1529" s="263" t="s">
        <v>239</v>
      </c>
      <c r="C1529" s="264"/>
      <c r="D1529" s="3">
        <v>2</v>
      </c>
      <c r="E1529" s="3">
        <v>2.2000000000000002</v>
      </c>
      <c r="F1529" s="3"/>
      <c r="G1529" s="3">
        <v>1</v>
      </c>
      <c r="H1529" s="121"/>
      <c r="I1529" s="6">
        <f>G1529*E1529*D1529</f>
        <v>4.4000000000000004</v>
      </c>
      <c r="J1529" s="426"/>
      <c r="K1529" s="426"/>
      <c r="L1529" s="81"/>
    </row>
    <row r="1530" spans="1:12" ht="13.8" customHeight="1">
      <c r="A1530" s="133"/>
      <c r="B1530" s="263" t="s">
        <v>161</v>
      </c>
      <c r="C1530" s="264"/>
      <c r="D1530" s="3">
        <v>1.5</v>
      </c>
      <c r="E1530" s="3">
        <v>2.8</v>
      </c>
      <c r="F1530" s="3"/>
      <c r="G1530" s="3">
        <v>1</v>
      </c>
      <c r="H1530" s="121"/>
      <c r="I1530" s="6">
        <f t="shared" ref="I1530:I1534" si="65">G1530*E1530*D1530</f>
        <v>4.1999999999999993</v>
      </c>
      <c r="J1530" s="426"/>
      <c r="K1530" s="426"/>
      <c r="L1530" s="81"/>
    </row>
    <row r="1531" spans="1:12" ht="13.8" customHeight="1">
      <c r="A1531" s="133"/>
      <c r="B1531" s="315" t="s">
        <v>100</v>
      </c>
      <c r="C1531" s="253"/>
      <c r="D1531" s="3">
        <v>0.9</v>
      </c>
      <c r="E1531" s="3">
        <v>2.1</v>
      </c>
      <c r="F1531" s="3"/>
      <c r="G1531" s="3">
        <v>6</v>
      </c>
      <c r="H1531" s="121"/>
      <c r="I1531" s="6">
        <f t="shared" si="65"/>
        <v>11.340000000000002</v>
      </c>
      <c r="J1531" s="426"/>
      <c r="K1531" s="426"/>
      <c r="L1531" s="81"/>
    </row>
    <row r="1532" spans="1:12" ht="13.8" customHeight="1">
      <c r="A1532" s="133"/>
      <c r="B1532" s="315" t="s">
        <v>121</v>
      </c>
      <c r="C1532" s="253"/>
      <c r="D1532" s="3">
        <v>0.9</v>
      </c>
      <c r="E1532" s="3">
        <v>2.1</v>
      </c>
      <c r="F1532" s="3"/>
      <c r="G1532" s="3">
        <v>1</v>
      </c>
      <c r="H1532" s="121"/>
      <c r="I1532" s="6">
        <f t="shared" si="65"/>
        <v>1.8900000000000001</v>
      </c>
      <c r="J1532" s="426"/>
      <c r="K1532" s="426"/>
      <c r="L1532" s="81"/>
    </row>
    <row r="1533" spans="1:12" ht="13.8" customHeight="1">
      <c r="A1533" s="133"/>
      <c r="B1533" s="315" t="s">
        <v>237</v>
      </c>
      <c r="C1533" s="253"/>
      <c r="D1533" s="3">
        <v>0.7</v>
      </c>
      <c r="E1533" s="3">
        <v>2.1</v>
      </c>
      <c r="F1533" s="3"/>
      <c r="G1533" s="3">
        <v>4</v>
      </c>
      <c r="H1533" s="121"/>
      <c r="I1533" s="6">
        <f t="shared" si="65"/>
        <v>5.88</v>
      </c>
      <c r="J1533" s="426"/>
      <c r="K1533" s="426"/>
      <c r="L1533" s="81"/>
    </row>
    <row r="1534" spans="1:12" ht="13.8" customHeight="1">
      <c r="A1534" s="133"/>
      <c r="B1534" s="315" t="s">
        <v>154</v>
      </c>
      <c r="C1534" s="253"/>
      <c r="D1534" s="3">
        <v>0.6</v>
      </c>
      <c r="E1534" s="3">
        <v>1.6</v>
      </c>
      <c r="F1534" s="3"/>
      <c r="G1534" s="3">
        <v>4</v>
      </c>
      <c r="H1534" s="44"/>
      <c r="I1534" s="6">
        <f t="shared" si="65"/>
        <v>3.84</v>
      </c>
      <c r="J1534" s="426"/>
      <c r="K1534" s="426"/>
      <c r="L1534" s="81"/>
    </row>
    <row r="1535" spans="1:12" ht="13.8" customHeight="1">
      <c r="A1535" s="133"/>
      <c r="B1535" s="236"/>
      <c r="C1535" s="237"/>
      <c r="D1535" s="427"/>
      <c r="E1535" s="427"/>
      <c r="F1535" s="427"/>
      <c r="G1535" s="427"/>
      <c r="H1535" s="427"/>
      <c r="I1535" s="428"/>
      <c r="J1535" s="426"/>
      <c r="K1535" s="426"/>
      <c r="L1535" s="81"/>
    </row>
    <row r="1536" spans="1:12" ht="21.6" customHeight="1">
      <c r="A1536" s="133"/>
      <c r="B1536" s="278" t="s">
        <v>569</v>
      </c>
      <c r="C1536" s="279"/>
      <c r="D1536" s="427"/>
      <c r="E1536" s="427"/>
      <c r="F1536" s="427"/>
      <c r="G1536" s="427"/>
      <c r="H1536" s="427"/>
      <c r="I1536" s="428"/>
      <c r="J1536" s="426"/>
      <c r="K1536" s="426"/>
      <c r="L1536" s="81"/>
    </row>
    <row r="1537" spans="1:12" ht="30.6" customHeight="1">
      <c r="A1537" s="69"/>
      <c r="B1537" s="312"/>
      <c r="C1537" s="285"/>
      <c r="D1537" s="130"/>
      <c r="E1537" s="130"/>
      <c r="F1537" s="130"/>
      <c r="G1537" s="130"/>
      <c r="H1537" s="130"/>
      <c r="I1537" s="130"/>
      <c r="J1537" s="130"/>
      <c r="K1537" s="130"/>
      <c r="L1537" s="131"/>
    </row>
    <row r="1538" spans="1:12">
      <c r="A1538" s="76"/>
      <c r="B1538" s="336"/>
      <c r="C1538" s="337"/>
      <c r="D1538" s="337"/>
      <c r="E1538" s="337"/>
      <c r="F1538" s="337"/>
      <c r="G1538" s="337"/>
      <c r="H1538" s="337"/>
      <c r="I1538" s="338"/>
      <c r="J1538" s="57" t="s">
        <v>52</v>
      </c>
      <c r="K1538" s="58">
        <f>SUM(I1528:I1534)</f>
        <v>200.14499999999998</v>
      </c>
      <c r="L1538" s="131"/>
    </row>
    <row r="1539" spans="1:12">
      <c r="A1539" s="72"/>
      <c r="B1539" s="130"/>
      <c r="C1539" s="130"/>
      <c r="D1539" s="130"/>
      <c r="E1539" s="130"/>
      <c r="F1539" s="130"/>
      <c r="G1539" s="130"/>
      <c r="H1539" s="130"/>
      <c r="I1539" s="130"/>
      <c r="J1539" s="130"/>
      <c r="K1539" s="130"/>
      <c r="L1539" s="131"/>
    </row>
    <row r="1540" spans="1:12">
      <c r="A1540" s="67" t="s">
        <v>327</v>
      </c>
      <c r="B1540" s="275" t="s">
        <v>48</v>
      </c>
      <c r="C1540" s="275"/>
      <c r="D1540" s="275"/>
      <c r="E1540" s="275"/>
      <c r="F1540" s="275"/>
      <c r="G1540" s="275"/>
      <c r="H1540" s="275"/>
      <c r="I1540" s="275"/>
      <c r="J1540" s="275"/>
      <c r="K1540" s="275"/>
      <c r="L1540" s="276"/>
    </row>
    <row r="1541" spans="1:12">
      <c r="A1541" s="71" t="s">
        <v>328</v>
      </c>
      <c r="B1541" s="331" t="s">
        <v>124</v>
      </c>
      <c r="C1541" s="331"/>
      <c r="D1541" s="331"/>
      <c r="E1541" s="331"/>
      <c r="F1541" s="331"/>
      <c r="G1541" s="331"/>
      <c r="H1541" s="331"/>
      <c r="I1541" s="331"/>
      <c r="J1541" s="331"/>
      <c r="K1541" s="331"/>
      <c r="L1541" s="332"/>
    </row>
    <row r="1542" spans="1:12">
      <c r="A1542" s="72"/>
      <c r="B1542" s="277" t="s">
        <v>76</v>
      </c>
      <c r="C1542" s="251"/>
      <c r="D1542" s="121" t="s">
        <v>54</v>
      </c>
      <c r="E1542" s="121" t="s">
        <v>247</v>
      </c>
      <c r="F1542" s="121" t="s">
        <v>56</v>
      </c>
      <c r="G1542" s="121" t="s">
        <v>57</v>
      </c>
      <c r="H1542" s="121" t="s">
        <v>58</v>
      </c>
      <c r="I1542" s="121"/>
      <c r="J1542" s="2"/>
      <c r="K1542" s="2"/>
      <c r="L1542" s="131"/>
    </row>
    <row r="1543" spans="1:12">
      <c r="A1543" s="72"/>
      <c r="B1543" s="261" t="s">
        <v>166</v>
      </c>
      <c r="C1543" s="262"/>
      <c r="D1543" s="41"/>
      <c r="E1543" s="42">
        <v>46.15</v>
      </c>
      <c r="F1543" s="121"/>
      <c r="G1543" s="121"/>
      <c r="H1543" s="121"/>
      <c r="I1543" s="121"/>
      <c r="J1543" s="2"/>
      <c r="K1543" s="2"/>
      <c r="L1543" s="131"/>
    </row>
    <row r="1544" spans="1:12">
      <c r="A1544" s="72"/>
      <c r="B1544" s="282" t="s">
        <v>526</v>
      </c>
      <c r="C1544" s="279"/>
      <c r="D1544" s="41"/>
      <c r="E1544" s="42">
        <v>1.68</v>
      </c>
      <c r="F1544" s="121"/>
      <c r="G1544" s="121"/>
      <c r="H1544" s="121"/>
      <c r="I1544" s="121"/>
      <c r="J1544" s="2"/>
      <c r="K1544" s="2"/>
      <c r="L1544" s="131"/>
    </row>
    <row r="1545" spans="1:12">
      <c r="A1545" s="72"/>
      <c r="B1545" s="283"/>
      <c r="C1545" s="281"/>
      <c r="D1545" s="41"/>
      <c r="E1545" s="42">
        <v>14.2</v>
      </c>
      <c r="F1545" s="121"/>
      <c r="G1545" s="121"/>
      <c r="H1545" s="121"/>
      <c r="I1545" s="121"/>
      <c r="J1545" s="2"/>
      <c r="K1545" s="2"/>
      <c r="L1545" s="131"/>
    </row>
    <row r="1546" spans="1:12">
      <c r="A1546" s="72"/>
      <c r="B1546" s="283"/>
      <c r="C1546" s="281"/>
      <c r="D1546" s="41"/>
      <c r="E1546" s="42">
        <v>8.01</v>
      </c>
      <c r="F1546" s="121"/>
      <c r="G1546" s="121"/>
      <c r="H1546" s="121"/>
      <c r="I1546" s="121"/>
      <c r="J1546" s="2"/>
      <c r="K1546" s="2"/>
      <c r="L1546" s="131"/>
    </row>
    <row r="1547" spans="1:12">
      <c r="A1547" s="72"/>
      <c r="B1547" s="283"/>
      <c r="C1547" s="281"/>
      <c r="D1547" s="41"/>
      <c r="E1547" s="42">
        <v>14.21</v>
      </c>
      <c r="F1547" s="23"/>
      <c r="G1547" s="23"/>
      <c r="H1547" s="25"/>
      <c r="I1547" s="25"/>
      <c r="J1547" s="2"/>
      <c r="K1547" s="2"/>
      <c r="L1547" s="131"/>
    </row>
    <row r="1548" spans="1:12">
      <c r="A1548" s="72"/>
      <c r="B1548" s="283"/>
      <c r="C1548" s="281"/>
      <c r="D1548" s="231"/>
      <c r="E1548" s="45">
        <v>5.2</v>
      </c>
      <c r="F1548" s="37"/>
      <c r="G1548" s="37"/>
      <c r="H1548" s="37"/>
      <c r="I1548" s="38"/>
      <c r="J1548" s="38"/>
      <c r="K1548" s="232"/>
      <c r="L1548" s="131"/>
    </row>
    <row r="1549" spans="1:12">
      <c r="A1549" s="72"/>
      <c r="B1549" s="330" t="s">
        <v>520</v>
      </c>
      <c r="C1549" s="330"/>
      <c r="D1549" s="233">
        <v>2.84</v>
      </c>
      <c r="E1549" s="233">
        <f>D1549*0.28*7</f>
        <v>5.5663999999999998</v>
      </c>
      <c r="F1549" s="163"/>
      <c r="G1549" s="163"/>
      <c r="H1549" s="163"/>
      <c r="I1549" s="157"/>
      <c r="J1549" s="157"/>
      <c r="K1549" s="164"/>
      <c r="L1549" s="131"/>
    </row>
    <row r="1550" spans="1:12">
      <c r="A1550" s="72"/>
      <c r="B1550" s="11"/>
      <c r="C1550" s="11"/>
      <c r="D1550" s="11"/>
      <c r="E1550" s="12"/>
      <c r="F1550" s="11"/>
      <c r="G1550" s="11"/>
      <c r="H1550" s="11"/>
      <c r="I1550" s="13"/>
      <c r="J1550" s="121" t="s">
        <v>52</v>
      </c>
      <c r="K1550" s="4">
        <f>SUM(E1543:E1549)</f>
        <v>95.016400000000004</v>
      </c>
      <c r="L1550" s="131"/>
    </row>
    <row r="1551" spans="1:12">
      <c r="A1551" s="72"/>
      <c r="B1551" s="11"/>
      <c r="C1551" s="11"/>
      <c r="D1551" s="11"/>
      <c r="E1551" s="12"/>
      <c r="F1551" s="11"/>
      <c r="G1551" s="11"/>
      <c r="H1551" s="11"/>
      <c r="I1551" s="13"/>
      <c r="J1551" s="13"/>
      <c r="K1551" s="14"/>
      <c r="L1551" s="131"/>
    </row>
    <row r="1552" spans="1:12">
      <c r="A1552" s="72"/>
      <c r="B1552" s="11"/>
      <c r="C1552" s="11"/>
      <c r="D1552" s="11"/>
      <c r="E1552" s="12"/>
      <c r="F1552" s="11"/>
      <c r="G1552" s="11"/>
      <c r="H1552" s="11"/>
      <c r="I1552" s="13"/>
      <c r="J1552" s="13"/>
      <c r="K1552" s="14"/>
      <c r="L1552" s="131"/>
    </row>
    <row r="1553" spans="1:12">
      <c r="A1553" s="72"/>
      <c r="B1553" s="11"/>
      <c r="C1553" s="11"/>
      <c r="D1553" s="11"/>
      <c r="E1553" s="12"/>
      <c r="F1553" s="11"/>
      <c r="G1553" s="11"/>
      <c r="H1553" s="11"/>
      <c r="I1553" s="13"/>
      <c r="J1553" s="13"/>
      <c r="K1553" s="14"/>
      <c r="L1553" s="131"/>
    </row>
    <row r="1554" spans="1:12">
      <c r="A1554" s="72"/>
      <c r="B1554" s="11"/>
      <c r="C1554" s="11"/>
      <c r="D1554" s="11"/>
      <c r="E1554" s="12"/>
      <c r="F1554" s="11"/>
      <c r="G1554" s="11"/>
      <c r="H1554" s="11"/>
      <c r="I1554" s="13"/>
      <c r="J1554" s="13"/>
      <c r="K1554" s="14"/>
      <c r="L1554" s="131"/>
    </row>
    <row r="1555" spans="1:12">
      <c r="A1555" s="72"/>
      <c r="B1555" s="11"/>
      <c r="C1555" s="11"/>
      <c r="D1555" s="11"/>
      <c r="E1555" s="12"/>
      <c r="F1555" s="11"/>
      <c r="G1555" s="11"/>
      <c r="H1555" s="11"/>
      <c r="I1555" s="13"/>
      <c r="J1555" s="13"/>
      <c r="K1555" s="14"/>
      <c r="L1555" s="131"/>
    </row>
    <row r="1556" spans="1:12">
      <c r="A1556" s="72"/>
      <c r="B1556" s="11"/>
      <c r="C1556" s="11"/>
      <c r="D1556" s="11"/>
      <c r="E1556" s="12"/>
      <c r="F1556" s="11"/>
      <c r="G1556" s="11"/>
      <c r="H1556" s="11"/>
      <c r="I1556" s="13"/>
      <c r="J1556" s="13"/>
      <c r="K1556" s="14"/>
      <c r="L1556" s="131"/>
    </row>
    <row r="1557" spans="1:12">
      <c r="A1557" s="72"/>
      <c r="B1557" s="11"/>
      <c r="C1557" s="11"/>
      <c r="D1557" s="11"/>
      <c r="E1557" s="12"/>
      <c r="F1557" s="11"/>
      <c r="G1557" s="11"/>
      <c r="H1557" s="11"/>
      <c r="I1557" s="13"/>
      <c r="J1557" s="13"/>
      <c r="K1557" s="14"/>
      <c r="L1557" s="131"/>
    </row>
    <row r="1558" spans="1:12">
      <c r="A1558" s="72"/>
      <c r="B1558" s="11"/>
      <c r="C1558" s="11"/>
      <c r="D1558" s="11"/>
      <c r="E1558" s="12"/>
      <c r="F1558" s="11"/>
      <c r="G1558" s="11"/>
      <c r="H1558" s="11"/>
      <c r="I1558" s="13"/>
      <c r="J1558" s="13"/>
      <c r="K1558" s="14"/>
      <c r="L1558" s="131"/>
    </row>
    <row r="1559" spans="1:12">
      <c r="A1559" s="72"/>
      <c r="B1559" s="11"/>
      <c r="C1559" s="11"/>
      <c r="D1559" s="11"/>
      <c r="E1559" s="12"/>
      <c r="F1559" s="11"/>
      <c r="G1559" s="11"/>
      <c r="H1559" s="11"/>
      <c r="I1559" s="13"/>
      <c r="J1559" s="13"/>
      <c r="K1559" s="14"/>
      <c r="L1559" s="131"/>
    </row>
    <row r="1560" spans="1:12">
      <c r="A1560" s="72"/>
      <c r="B1560" s="11"/>
      <c r="C1560" s="11"/>
      <c r="D1560" s="11"/>
      <c r="E1560" s="12"/>
      <c r="F1560" s="11"/>
      <c r="G1560" s="11"/>
      <c r="H1560" s="11"/>
      <c r="I1560" s="13"/>
      <c r="J1560" s="13"/>
      <c r="K1560" s="14"/>
      <c r="L1560" s="131"/>
    </row>
    <row r="1561" spans="1:12">
      <c r="A1561" s="72"/>
      <c r="B1561" s="11"/>
      <c r="C1561" s="11"/>
      <c r="D1561" s="11"/>
      <c r="E1561" s="12"/>
      <c r="F1561" s="11"/>
      <c r="G1561" s="11"/>
      <c r="H1561" s="11"/>
      <c r="I1561" s="13"/>
      <c r="J1561" s="13"/>
      <c r="K1561" s="14"/>
      <c r="L1561" s="131"/>
    </row>
    <row r="1562" spans="1:12">
      <c r="A1562" s="72"/>
      <c r="B1562" s="11"/>
      <c r="C1562" s="11"/>
      <c r="D1562" s="11"/>
      <c r="E1562" s="12"/>
      <c r="F1562" s="11"/>
      <c r="G1562" s="11"/>
      <c r="H1562" s="11"/>
      <c r="I1562" s="13"/>
      <c r="J1562" s="13"/>
      <c r="K1562" s="14"/>
      <c r="L1562" s="131"/>
    </row>
    <row r="1563" spans="1:12">
      <c r="A1563" s="72"/>
      <c r="B1563" s="11"/>
      <c r="C1563" s="11"/>
      <c r="D1563" s="11"/>
      <c r="E1563" s="12"/>
      <c r="F1563" s="11"/>
      <c r="G1563" s="11"/>
      <c r="H1563" s="11"/>
      <c r="I1563" s="13"/>
      <c r="J1563" s="13"/>
      <c r="K1563" s="14"/>
      <c r="L1563" s="131"/>
    </row>
    <row r="1564" spans="1:12">
      <c r="A1564" s="72"/>
      <c r="B1564" s="11"/>
      <c r="C1564" s="11"/>
      <c r="D1564" s="11"/>
      <c r="E1564" s="12"/>
      <c r="F1564" s="11"/>
      <c r="G1564" s="11"/>
      <c r="H1564" s="11"/>
      <c r="I1564" s="13"/>
      <c r="J1564" s="13"/>
      <c r="K1564" s="14"/>
      <c r="L1564" s="131"/>
    </row>
    <row r="1565" spans="1:12">
      <c r="A1565" s="72"/>
      <c r="B1565" s="245" t="s">
        <v>621</v>
      </c>
      <c r="C1565" s="245"/>
      <c r="D1565" s="245"/>
      <c r="E1565" s="245"/>
      <c r="F1565" s="245"/>
      <c r="G1565" s="245"/>
      <c r="H1565" s="245"/>
      <c r="I1565" s="245"/>
      <c r="J1565" s="13"/>
      <c r="K1565" s="14"/>
      <c r="L1565" s="131"/>
    </row>
    <row r="1566" spans="1:12">
      <c r="A1566" s="72"/>
      <c r="B1566" s="130"/>
      <c r="C1566" s="130"/>
      <c r="D1566" s="130"/>
      <c r="E1566" s="130"/>
      <c r="F1566" s="130"/>
      <c r="G1566" s="130"/>
      <c r="H1566" s="130"/>
      <c r="I1566" s="130"/>
      <c r="J1566" s="130"/>
      <c r="K1566" s="130"/>
      <c r="L1566" s="131"/>
    </row>
    <row r="1567" spans="1:12">
      <c r="A1567" s="156">
        <v>8</v>
      </c>
      <c r="B1567" s="363" t="s">
        <v>27</v>
      </c>
      <c r="C1567" s="363"/>
      <c r="D1567" s="363"/>
      <c r="E1567" s="363"/>
      <c r="F1567" s="363"/>
      <c r="G1567" s="363"/>
      <c r="H1567" s="363"/>
      <c r="I1567" s="363"/>
      <c r="J1567" s="363"/>
      <c r="K1567" s="363"/>
      <c r="L1567" s="364"/>
    </row>
    <row r="1568" spans="1:12">
      <c r="A1568" s="67" t="s">
        <v>329</v>
      </c>
      <c r="B1568" s="248" t="s">
        <v>582</v>
      </c>
      <c r="C1568" s="248"/>
      <c r="D1568" s="248"/>
      <c r="E1568" s="248"/>
      <c r="F1568" s="248"/>
      <c r="G1568" s="248"/>
      <c r="H1568" s="248"/>
      <c r="I1568" s="248"/>
      <c r="J1568" s="248"/>
      <c r="K1568" s="248"/>
      <c r="L1568" s="249"/>
    </row>
    <row r="1569" spans="1:12">
      <c r="A1569" s="68"/>
      <c r="B1569" s="129"/>
      <c r="C1569" s="130"/>
      <c r="D1569" s="130"/>
      <c r="E1569" s="130"/>
      <c r="F1569" s="130"/>
      <c r="G1569" s="130"/>
      <c r="H1569" s="130"/>
      <c r="I1569" s="130"/>
      <c r="J1569" s="130"/>
      <c r="K1569" s="130"/>
      <c r="L1569" s="131"/>
    </row>
    <row r="1570" spans="1:12">
      <c r="A1570" s="68"/>
      <c r="B1570" s="277" t="s">
        <v>76</v>
      </c>
      <c r="C1570" s="251"/>
      <c r="D1570" s="121" t="s">
        <v>54</v>
      </c>
      <c r="E1570" s="121" t="s">
        <v>55</v>
      </c>
      <c r="F1570" s="121" t="s">
        <v>56</v>
      </c>
      <c r="G1570" s="121" t="s">
        <v>57</v>
      </c>
      <c r="H1570" s="121" t="s">
        <v>58</v>
      </c>
      <c r="I1570" s="121" t="s">
        <v>64</v>
      </c>
      <c r="J1570" s="2"/>
      <c r="K1570" s="2"/>
      <c r="L1570" s="131"/>
    </row>
    <row r="1571" spans="1:12" ht="15.6" customHeight="1">
      <c r="A1571" s="68"/>
      <c r="B1571" s="277" t="s">
        <v>236</v>
      </c>
      <c r="C1571" s="251"/>
      <c r="D1571" s="23">
        <v>5</v>
      </c>
      <c r="E1571" s="23">
        <v>7</v>
      </c>
      <c r="F1571" s="23">
        <v>7.0000000000000007E-2</v>
      </c>
      <c r="G1571" s="23">
        <v>1</v>
      </c>
      <c r="H1571" s="25"/>
      <c r="I1571" s="25">
        <f>D1571*E1571*F1571*G1571</f>
        <v>2.4500000000000002</v>
      </c>
      <c r="J1571" s="305" t="s">
        <v>10</v>
      </c>
      <c r="K1571" s="306"/>
      <c r="L1571" s="131"/>
    </row>
    <row r="1572" spans="1:12">
      <c r="A1572" s="68"/>
      <c r="B1572" s="277" t="s">
        <v>232</v>
      </c>
      <c r="C1572" s="251"/>
      <c r="D1572" s="23">
        <v>5</v>
      </c>
      <c r="E1572" s="23">
        <v>7</v>
      </c>
      <c r="F1572" s="23">
        <v>7.0000000000000007E-2</v>
      </c>
      <c r="G1572" s="23">
        <v>1</v>
      </c>
      <c r="H1572" s="25"/>
      <c r="I1572" s="25">
        <f t="shared" ref="I1572:I1586" si="66">D1572*E1572*F1572*G1572</f>
        <v>2.4500000000000002</v>
      </c>
      <c r="J1572" s="307"/>
      <c r="K1572" s="308"/>
      <c r="L1572" s="131"/>
    </row>
    <row r="1573" spans="1:12" ht="13.95" customHeight="1">
      <c r="A1573" s="68"/>
      <c r="B1573" s="315" t="s">
        <v>75</v>
      </c>
      <c r="C1573" s="253"/>
      <c r="D1573" s="23">
        <v>2.5</v>
      </c>
      <c r="E1573" s="23">
        <v>3.13</v>
      </c>
      <c r="F1573" s="23">
        <v>7.0000000000000007E-2</v>
      </c>
      <c r="G1573" s="23">
        <v>1</v>
      </c>
      <c r="H1573" s="25"/>
      <c r="I1573" s="25">
        <f t="shared" si="66"/>
        <v>0.54774999999999996</v>
      </c>
      <c r="J1573" s="307"/>
      <c r="K1573" s="308"/>
      <c r="L1573" s="131"/>
    </row>
    <row r="1574" spans="1:12" ht="13.8" customHeight="1">
      <c r="A1574" s="68"/>
      <c r="B1574" s="277" t="s">
        <v>233</v>
      </c>
      <c r="C1574" s="251"/>
      <c r="D1574" s="6">
        <v>2.75</v>
      </c>
      <c r="E1574" s="6">
        <v>2.2000000000000002</v>
      </c>
      <c r="F1574" s="23">
        <v>7.0000000000000007E-2</v>
      </c>
      <c r="G1574" s="23">
        <v>1</v>
      </c>
      <c r="H1574" s="25"/>
      <c r="I1574" s="25">
        <f t="shared" si="66"/>
        <v>0.4235000000000001</v>
      </c>
      <c r="J1574" s="307"/>
      <c r="K1574" s="308"/>
      <c r="L1574" s="131"/>
    </row>
    <row r="1575" spans="1:12">
      <c r="A1575" s="68"/>
      <c r="B1575" s="277" t="s">
        <v>152</v>
      </c>
      <c r="C1575" s="251"/>
      <c r="D1575" s="6">
        <v>1.5</v>
      </c>
      <c r="E1575" s="6">
        <v>3.35</v>
      </c>
      <c r="F1575" s="23">
        <v>7.0000000000000007E-2</v>
      </c>
      <c r="G1575" s="23">
        <v>1</v>
      </c>
      <c r="H1575" s="25"/>
      <c r="I1575" s="25">
        <f t="shared" si="66"/>
        <v>0.35175000000000006</v>
      </c>
      <c r="J1575" s="307"/>
      <c r="K1575" s="308"/>
      <c r="L1575" s="131"/>
    </row>
    <row r="1576" spans="1:12">
      <c r="A1576" s="68"/>
      <c r="B1576" s="314" t="s">
        <v>78</v>
      </c>
      <c r="C1576" s="256"/>
      <c r="D1576" s="6">
        <v>2.4</v>
      </c>
      <c r="E1576" s="6">
        <v>2.2000000000000002</v>
      </c>
      <c r="F1576" s="23">
        <v>7.0000000000000007E-2</v>
      </c>
      <c r="G1576" s="23">
        <v>1</v>
      </c>
      <c r="H1576" s="25"/>
      <c r="I1576" s="25">
        <f t="shared" si="66"/>
        <v>0.36960000000000004</v>
      </c>
      <c r="J1576" s="307"/>
      <c r="K1576" s="308"/>
      <c r="L1576" s="131"/>
    </row>
    <row r="1577" spans="1:12" ht="13.8" customHeight="1">
      <c r="A1577" s="68"/>
      <c r="B1577" s="277" t="s">
        <v>276</v>
      </c>
      <c r="C1577" s="251"/>
      <c r="D1577" s="6">
        <v>4.4000000000000004</v>
      </c>
      <c r="E1577" s="6">
        <v>3.5</v>
      </c>
      <c r="F1577" s="23">
        <v>7.0000000000000007E-2</v>
      </c>
      <c r="G1577" s="23">
        <v>1</v>
      </c>
      <c r="H1577" s="25"/>
      <c r="I1577" s="25">
        <f t="shared" si="66"/>
        <v>1.0780000000000003</v>
      </c>
      <c r="J1577" s="307"/>
      <c r="K1577" s="308"/>
      <c r="L1577" s="131"/>
    </row>
    <row r="1578" spans="1:12" ht="13.95" customHeight="1">
      <c r="A1578" s="68"/>
      <c r="B1578" s="277" t="s">
        <v>277</v>
      </c>
      <c r="C1578" s="251"/>
      <c r="D1578" s="6">
        <v>2.75</v>
      </c>
      <c r="E1578" s="6">
        <v>1.1499999999999999</v>
      </c>
      <c r="F1578" s="23">
        <v>7.0000000000000007E-2</v>
      </c>
      <c r="G1578" s="23">
        <v>1</v>
      </c>
      <c r="H1578" s="25"/>
      <c r="I1578" s="25">
        <f t="shared" si="66"/>
        <v>0.22137499999999999</v>
      </c>
      <c r="J1578" s="307"/>
      <c r="K1578" s="308"/>
      <c r="L1578" s="131"/>
    </row>
    <row r="1579" spans="1:12">
      <c r="A1579" s="68"/>
      <c r="B1579" s="277" t="s">
        <v>235</v>
      </c>
      <c r="C1579" s="251"/>
      <c r="D1579" s="6">
        <v>5</v>
      </c>
      <c r="E1579" s="6">
        <v>5.5</v>
      </c>
      <c r="F1579" s="23">
        <v>7.0000000000000007E-2</v>
      </c>
      <c r="G1579" s="23">
        <v>1</v>
      </c>
      <c r="H1579" s="25"/>
      <c r="I1579" s="25">
        <f t="shared" si="66"/>
        <v>1.9250000000000003</v>
      </c>
      <c r="J1579" s="307"/>
      <c r="K1579" s="308"/>
      <c r="L1579" s="131"/>
    </row>
    <row r="1580" spans="1:12">
      <c r="A1580" s="68"/>
      <c r="B1580" s="277" t="s">
        <v>74</v>
      </c>
      <c r="C1580" s="251"/>
      <c r="D1580" s="6">
        <v>3.13</v>
      </c>
      <c r="E1580" s="6">
        <v>2.2000000000000002</v>
      </c>
      <c r="F1580" s="23">
        <v>7.0000000000000007E-2</v>
      </c>
      <c r="G1580" s="23">
        <v>1</v>
      </c>
      <c r="H1580" s="25"/>
      <c r="I1580" s="25">
        <f t="shared" si="66"/>
        <v>0.48202000000000006</v>
      </c>
      <c r="J1580" s="307"/>
      <c r="K1580" s="308"/>
      <c r="L1580" s="131"/>
    </row>
    <row r="1581" spans="1:12" ht="13.8" customHeight="1">
      <c r="A1581" s="68"/>
      <c r="B1581" s="277" t="s">
        <v>61</v>
      </c>
      <c r="C1581" s="251"/>
      <c r="D1581" s="6">
        <v>5</v>
      </c>
      <c r="E1581" s="6">
        <v>3</v>
      </c>
      <c r="F1581" s="23">
        <v>7.0000000000000007E-2</v>
      </c>
      <c r="G1581" s="23">
        <v>1</v>
      </c>
      <c r="H1581" s="25"/>
      <c r="I1581" s="25">
        <f t="shared" si="66"/>
        <v>1.05</v>
      </c>
      <c r="J1581" s="307"/>
      <c r="K1581" s="308"/>
      <c r="L1581" s="131"/>
    </row>
    <row r="1582" spans="1:12">
      <c r="A1582" s="68"/>
      <c r="B1582" s="315" t="s">
        <v>156</v>
      </c>
      <c r="C1582" s="253"/>
      <c r="D1582" s="6">
        <v>5</v>
      </c>
      <c r="E1582" s="6">
        <v>3</v>
      </c>
      <c r="F1582" s="23">
        <v>7.0000000000000007E-2</v>
      </c>
      <c r="G1582" s="23">
        <v>1</v>
      </c>
      <c r="H1582" s="25"/>
      <c r="I1582" s="25">
        <f t="shared" si="66"/>
        <v>1.05</v>
      </c>
      <c r="J1582" s="307"/>
      <c r="K1582" s="308"/>
      <c r="L1582" s="131"/>
    </row>
    <row r="1583" spans="1:12">
      <c r="A1583" s="68"/>
      <c r="B1583" s="277" t="s">
        <v>278</v>
      </c>
      <c r="C1583" s="251"/>
      <c r="D1583" s="6">
        <v>3.87</v>
      </c>
      <c r="E1583" s="6">
        <v>2.5</v>
      </c>
      <c r="F1583" s="23">
        <v>7.0000000000000007E-2</v>
      </c>
      <c r="G1583" s="23">
        <v>1</v>
      </c>
      <c r="H1583" s="25"/>
      <c r="I1583" s="25">
        <f t="shared" si="66"/>
        <v>0.67725000000000013</v>
      </c>
      <c r="J1583" s="307"/>
      <c r="K1583" s="308"/>
      <c r="L1583" s="131"/>
    </row>
    <row r="1584" spans="1:12" ht="13.8" customHeight="1">
      <c r="A1584" s="68"/>
      <c r="B1584" s="315" t="s">
        <v>279</v>
      </c>
      <c r="C1584" s="253"/>
      <c r="D1584" s="6">
        <v>4.8</v>
      </c>
      <c r="E1584" s="6">
        <v>2.4</v>
      </c>
      <c r="F1584" s="23">
        <v>7.0000000000000007E-2</v>
      </c>
      <c r="G1584" s="23">
        <v>1</v>
      </c>
      <c r="H1584" s="25"/>
      <c r="I1584" s="25">
        <f t="shared" si="66"/>
        <v>0.80640000000000001</v>
      </c>
      <c r="J1584" s="307"/>
      <c r="K1584" s="308"/>
      <c r="L1584" s="131"/>
    </row>
    <row r="1585" spans="1:12" ht="13.95" customHeight="1">
      <c r="A1585" s="68"/>
      <c r="B1585" s="277" t="s">
        <v>280</v>
      </c>
      <c r="C1585" s="251"/>
      <c r="D1585" s="6">
        <v>1.87</v>
      </c>
      <c r="E1585" s="6">
        <v>2.2000000000000002</v>
      </c>
      <c r="F1585" s="23">
        <v>7.0000000000000007E-2</v>
      </c>
      <c r="G1585" s="23">
        <v>1</v>
      </c>
      <c r="H1585" s="25"/>
      <c r="I1585" s="25">
        <f t="shared" si="66"/>
        <v>0.28798000000000007</v>
      </c>
      <c r="J1585" s="307"/>
      <c r="K1585" s="308"/>
      <c r="L1585" s="131"/>
    </row>
    <row r="1586" spans="1:12" ht="13.95" customHeight="1">
      <c r="A1586" s="68"/>
      <c r="B1586" s="277" t="s">
        <v>281</v>
      </c>
      <c r="C1586" s="251"/>
      <c r="D1586" s="41">
        <v>9.6</v>
      </c>
      <c r="E1586" s="42">
        <v>7</v>
      </c>
      <c r="F1586" s="23">
        <v>7.0000000000000007E-2</v>
      </c>
      <c r="G1586" s="23">
        <v>1</v>
      </c>
      <c r="H1586" s="65"/>
      <c r="I1586" s="25">
        <f t="shared" si="66"/>
        <v>4.7040000000000006</v>
      </c>
      <c r="J1586" s="309"/>
      <c r="K1586" s="310"/>
      <c r="L1586" s="131"/>
    </row>
    <row r="1587" spans="1:12" ht="13.95" customHeight="1">
      <c r="A1587" s="68"/>
      <c r="B1587" s="21"/>
      <c r="C1587" s="21"/>
      <c r="D1587" s="2"/>
      <c r="E1587" s="113"/>
      <c r="F1587" s="2"/>
      <c r="G1587" s="2"/>
      <c r="H1587" s="2"/>
      <c r="I1587" s="121"/>
      <c r="J1587" s="121" t="s">
        <v>52</v>
      </c>
      <c r="K1587" s="4">
        <f>SUM(I1571:I1586)</f>
        <v>18.874625000000002</v>
      </c>
      <c r="L1587" s="131"/>
    </row>
    <row r="1588" spans="1:12" ht="13.95" customHeight="1">
      <c r="A1588" s="68"/>
      <c r="B1588" s="245" t="s">
        <v>621</v>
      </c>
      <c r="C1588" s="245"/>
      <c r="D1588" s="245"/>
      <c r="E1588" s="245"/>
      <c r="F1588" s="245"/>
      <c r="G1588" s="245"/>
      <c r="H1588" s="245"/>
      <c r="I1588" s="245"/>
      <c r="J1588" s="13"/>
      <c r="K1588" s="14"/>
      <c r="L1588" s="131"/>
    </row>
    <row r="1589" spans="1:12">
      <c r="A1589" s="69"/>
      <c r="B1589" s="129"/>
      <c r="C1589" s="130"/>
      <c r="D1589" s="130"/>
      <c r="E1589" s="130"/>
      <c r="F1589" s="130"/>
      <c r="G1589" s="130"/>
      <c r="H1589" s="130"/>
      <c r="I1589" s="130"/>
      <c r="J1589" s="130"/>
      <c r="K1589" s="130"/>
      <c r="L1589" s="131"/>
    </row>
    <row r="1590" spans="1:12" ht="30.6" customHeight="1">
      <c r="A1590" s="67" t="s">
        <v>330</v>
      </c>
      <c r="B1590" s="248" t="s">
        <v>28</v>
      </c>
      <c r="C1590" s="248"/>
      <c r="D1590" s="248"/>
      <c r="E1590" s="248"/>
      <c r="F1590" s="248"/>
      <c r="G1590" s="248"/>
      <c r="H1590" s="248"/>
      <c r="I1590" s="248"/>
      <c r="J1590" s="248"/>
      <c r="K1590" s="248"/>
      <c r="L1590" s="249"/>
    </row>
    <row r="1591" spans="1:12">
      <c r="A1591" s="68"/>
      <c r="B1591" s="129"/>
      <c r="C1591" s="130"/>
      <c r="D1591" s="130"/>
      <c r="E1591" s="130"/>
      <c r="F1591" s="130"/>
      <c r="G1591" s="130"/>
      <c r="H1591" s="130"/>
      <c r="I1591" s="130"/>
      <c r="J1591" s="130"/>
      <c r="K1591" s="130"/>
      <c r="L1591" s="131"/>
    </row>
    <row r="1592" spans="1:12">
      <c r="A1592" s="69"/>
      <c r="B1592" s="277" t="s">
        <v>76</v>
      </c>
      <c r="C1592" s="251"/>
      <c r="D1592" s="121" t="s">
        <v>54</v>
      </c>
      <c r="E1592" s="121" t="s">
        <v>55</v>
      </c>
      <c r="F1592" s="121" t="s">
        <v>56</v>
      </c>
      <c r="G1592" s="121" t="s">
        <v>57</v>
      </c>
      <c r="H1592" s="121" t="s">
        <v>58</v>
      </c>
      <c r="I1592" s="121" t="s">
        <v>82</v>
      </c>
      <c r="J1592" s="2"/>
      <c r="K1592" s="2"/>
      <c r="L1592" s="131"/>
    </row>
    <row r="1593" spans="1:12">
      <c r="A1593" s="69"/>
      <c r="B1593" s="277" t="s">
        <v>236</v>
      </c>
      <c r="C1593" s="251"/>
      <c r="D1593" s="23">
        <v>5</v>
      </c>
      <c r="E1593" s="23">
        <v>7</v>
      </c>
      <c r="F1593" s="23"/>
      <c r="G1593" s="23">
        <v>1</v>
      </c>
      <c r="H1593" s="25"/>
      <c r="I1593" s="25">
        <f>D1593*E1593</f>
        <v>35</v>
      </c>
      <c r="J1593" s="2"/>
      <c r="K1593" s="2"/>
      <c r="L1593" s="131"/>
    </row>
    <row r="1594" spans="1:12">
      <c r="A1594" s="69"/>
      <c r="B1594" s="277" t="s">
        <v>232</v>
      </c>
      <c r="C1594" s="251"/>
      <c r="D1594" s="23">
        <v>5</v>
      </c>
      <c r="E1594" s="23">
        <v>7</v>
      </c>
      <c r="F1594" s="23"/>
      <c r="G1594" s="23">
        <v>1</v>
      </c>
      <c r="H1594" s="25"/>
      <c r="I1594" s="25">
        <f t="shared" ref="I1594:I1603" si="67">D1594*E1594</f>
        <v>35</v>
      </c>
      <c r="J1594" s="324" t="s">
        <v>10</v>
      </c>
      <c r="K1594" s="325"/>
      <c r="L1594" s="131"/>
    </row>
    <row r="1595" spans="1:12">
      <c r="A1595" s="69"/>
      <c r="B1595" s="277" t="s">
        <v>233</v>
      </c>
      <c r="C1595" s="251"/>
      <c r="D1595" s="6">
        <v>2.75</v>
      </c>
      <c r="E1595" s="6">
        <v>2.2000000000000002</v>
      </c>
      <c r="F1595" s="23"/>
      <c r="G1595" s="23">
        <v>1</v>
      </c>
      <c r="H1595" s="25"/>
      <c r="I1595" s="25">
        <f t="shared" si="67"/>
        <v>6.0500000000000007</v>
      </c>
      <c r="J1595" s="326"/>
      <c r="K1595" s="327"/>
      <c r="L1595" s="131"/>
    </row>
    <row r="1596" spans="1:12">
      <c r="A1596" s="69"/>
      <c r="B1596" s="277" t="s">
        <v>152</v>
      </c>
      <c r="C1596" s="251"/>
      <c r="D1596" s="6">
        <v>1.5</v>
      </c>
      <c r="E1596" s="6">
        <v>3.35</v>
      </c>
      <c r="F1596" s="23"/>
      <c r="G1596" s="23">
        <v>1</v>
      </c>
      <c r="H1596" s="25"/>
      <c r="I1596" s="25">
        <f t="shared" si="67"/>
        <v>5.0250000000000004</v>
      </c>
      <c r="J1596" s="326"/>
      <c r="K1596" s="327"/>
      <c r="L1596" s="131"/>
    </row>
    <row r="1597" spans="1:12">
      <c r="A1597" s="69"/>
      <c r="B1597" s="277" t="s">
        <v>235</v>
      </c>
      <c r="C1597" s="251"/>
      <c r="D1597" s="6">
        <v>5</v>
      </c>
      <c r="E1597" s="6">
        <v>5.5</v>
      </c>
      <c r="F1597" s="23"/>
      <c r="G1597" s="23">
        <v>1</v>
      </c>
      <c r="H1597" s="25"/>
      <c r="I1597" s="25">
        <f t="shared" si="67"/>
        <v>27.5</v>
      </c>
      <c r="J1597" s="326"/>
      <c r="K1597" s="327"/>
      <c r="L1597" s="131"/>
    </row>
    <row r="1598" spans="1:12">
      <c r="A1598" s="69"/>
      <c r="B1598" s="277" t="s">
        <v>61</v>
      </c>
      <c r="C1598" s="251"/>
      <c r="D1598" s="6">
        <v>5</v>
      </c>
      <c r="E1598" s="6">
        <v>3</v>
      </c>
      <c r="F1598" s="23"/>
      <c r="G1598" s="23">
        <v>1</v>
      </c>
      <c r="H1598" s="25"/>
      <c r="I1598" s="25">
        <f t="shared" si="67"/>
        <v>15</v>
      </c>
      <c r="J1598" s="326"/>
      <c r="K1598" s="327"/>
      <c r="L1598" s="131"/>
    </row>
    <row r="1599" spans="1:12">
      <c r="A1599" s="69"/>
      <c r="B1599" s="315" t="s">
        <v>156</v>
      </c>
      <c r="C1599" s="253"/>
      <c r="D1599" s="6">
        <v>5</v>
      </c>
      <c r="E1599" s="6">
        <v>3</v>
      </c>
      <c r="F1599" s="23"/>
      <c r="G1599" s="23">
        <v>1</v>
      </c>
      <c r="H1599" s="25"/>
      <c r="I1599" s="25">
        <f t="shared" si="67"/>
        <v>15</v>
      </c>
      <c r="J1599" s="326"/>
      <c r="K1599" s="327"/>
      <c r="L1599" s="131"/>
    </row>
    <row r="1600" spans="1:12" ht="13.8" customHeight="1">
      <c r="A1600" s="69"/>
      <c r="B1600" s="277" t="s">
        <v>278</v>
      </c>
      <c r="C1600" s="251"/>
      <c r="D1600" s="6">
        <v>3.87</v>
      </c>
      <c r="E1600" s="6">
        <v>2.5</v>
      </c>
      <c r="F1600" s="23"/>
      <c r="G1600" s="23">
        <v>1</v>
      </c>
      <c r="H1600" s="25"/>
      <c r="I1600" s="25">
        <f t="shared" si="67"/>
        <v>9.6750000000000007</v>
      </c>
      <c r="J1600" s="326"/>
      <c r="K1600" s="327"/>
      <c r="L1600" s="131"/>
    </row>
    <row r="1601" spans="1:16">
      <c r="A1601" s="69"/>
      <c r="B1601" s="315" t="s">
        <v>279</v>
      </c>
      <c r="C1601" s="253"/>
      <c r="D1601" s="6">
        <v>4.8</v>
      </c>
      <c r="E1601" s="6">
        <v>2.4</v>
      </c>
      <c r="F1601" s="23"/>
      <c r="G1601" s="23">
        <v>1</v>
      </c>
      <c r="H1601" s="25"/>
      <c r="I1601" s="25">
        <f t="shared" si="67"/>
        <v>11.52</v>
      </c>
      <c r="J1601" s="326"/>
      <c r="K1601" s="327"/>
      <c r="L1601" s="131"/>
    </row>
    <row r="1602" spans="1:16" ht="13.95" customHeight="1">
      <c r="A1602" s="69"/>
      <c r="B1602" s="277" t="s">
        <v>280</v>
      </c>
      <c r="C1602" s="251"/>
      <c r="D1602" s="6">
        <v>1.87</v>
      </c>
      <c r="E1602" s="121">
        <v>2.2000000000000002</v>
      </c>
      <c r="F1602" s="23"/>
      <c r="G1602" s="23">
        <v>1</v>
      </c>
      <c r="H1602" s="25"/>
      <c r="I1602" s="25">
        <f t="shared" si="67"/>
        <v>4.1140000000000008</v>
      </c>
      <c r="J1602" s="326"/>
      <c r="K1602" s="327"/>
      <c r="L1602" s="131"/>
      <c r="P1602" s="93">
        <f>300*157.3</f>
        <v>47190</v>
      </c>
    </row>
    <row r="1603" spans="1:16">
      <c r="A1603" s="69"/>
      <c r="B1603" s="277" t="s">
        <v>281</v>
      </c>
      <c r="C1603" s="251"/>
      <c r="D1603" s="41">
        <v>9.6</v>
      </c>
      <c r="E1603" s="42">
        <v>7</v>
      </c>
      <c r="F1603" s="43"/>
      <c r="G1603" s="23">
        <v>1</v>
      </c>
      <c r="H1603" s="65"/>
      <c r="I1603" s="25">
        <f t="shared" si="67"/>
        <v>67.2</v>
      </c>
      <c r="J1603" s="326"/>
      <c r="K1603" s="327"/>
      <c r="L1603" s="131"/>
    </row>
    <row r="1604" spans="1:16">
      <c r="A1604" s="69"/>
      <c r="B1604" s="21"/>
      <c r="C1604" s="21"/>
      <c r="D1604" s="2"/>
      <c r="E1604" s="113"/>
      <c r="F1604" s="2"/>
      <c r="G1604" s="2"/>
      <c r="H1604" s="2"/>
      <c r="I1604" s="121"/>
      <c r="J1604" s="121" t="s">
        <v>52</v>
      </c>
      <c r="K1604" s="4">
        <f>SUM(I1593:I1603)</f>
        <v>231.084</v>
      </c>
      <c r="L1604" s="131"/>
    </row>
    <row r="1605" spans="1:16">
      <c r="A1605" s="69"/>
      <c r="B1605" s="245" t="s">
        <v>621</v>
      </c>
      <c r="C1605" s="245"/>
      <c r="D1605" s="245"/>
      <c r="E1605" s="245"/>
      <c r="F1605" s="245"/>
      <c r="G1605" s="245"/>
      <c r="H1605" s="245"/>
      <c r="I1605" s="245"/>
      <c r="J1605" s="13"/>
      <c r="K1605" s="14"/>
      <c r="L1605" s="131"/>
    </row>
    <row r="1606" spans="1:16">
      <c r="A1606" s="69"/>
      <c r="B1606" s="129"/>
      <c r="C1606" s="130"/>
      <c r="D1606" s="130"/>
      <c r="E1606" s="130"/>
      <c r="F1606" s="130"/>
      <c r="G1606" s="130"/>
      <c r="H1606" s="130"/>
      <c r="I1606" s="130"/>
      <c r="J1606" s="130"/>
      <c r="K1606" s="130"/>
      <c r="L1606" s="131"/>
    </row>
    <row r="1607" spans="1:16">
      <c r="A1607" s="67" t="s">
        <v>331</v>
      </c>
      <c r="B1607" s="248" t="s">
        <v>29</v>
      </c>
      <c r="C1607" s="248"/>
      <c r="D1607" s="248"/>
      <c r="E1607" s="248"/>
      <c r="F1607" s="248"/>
      <c r="G1607" s="248"/>
      <c r="H1607" s="248"/>
      <c r="I1607" s="248"/>
      <c r="J1607" s="248"/>
      <c r="K1607" s="248"/>
      <c r="L1607" s="249"/>
    </row>
    <row r="1608" spans="1:16">
      <c r="A1608" s="68"/>
      <c r="B1608" s="129"/>
      <c r="C1608" s="130"/>
      <c r="D1608" s="130"/>
      <c r="E1608" s="130"/>
      <c r="F1608" s="130"/>
      <c r="G1608" s="130"/>
      <c r="H1608" s="130"/>
      <c r="I1608" s="130"/>
      <c r="J1608" s="130"/>
      <c r="K1608" s="130"/>
      <c r="L1608" s="131"/>
    </row>
    <row r="1609" spans="1:16">
      <c r="A1609" s="69"/>
      <c r="B1609" s="277" t="s">
        <v>76</v>
      </c>
      <c r="C1609" s="251"/>
      <c r="D1609" s="121" t="s">
        <v>54</v>
      </c>
      <c r="E1609" s="121" t="s">
        <v>55</v>
      </c>
      <c r="F1609" s="121" t="s">
        <v>56</v>
      </c>
      <c r="G1609" s="121" t="s">
        <v>57</v>
      </c>
      <c r="H1609" s="121" t="s">
        <v>58</v>
      </c>
      <c r="I1609" s="121" t="s">
        <v>160</v>
      </c>
      <c r="J1609" s="2"/>
      <c r="K1609" s="2"/>
      <c r="L1609" s="131"/>
    </row>
    <row r="1610" spans="1:16">
      <c r="A1610" s="69"/>
      <c r="B1610" s="315" t="s">
        <v>75</v>
      </c>
      <c r="C1610" s="253"/>
      <c r="D1610" s="23">
        <v>2.5</v>
      </c>
      <c r="E1610" s="23">
        <v>3.13</v>
      </c>
      <c r="F1610" s="23"/>
      <c r="G1610" s="23">
        <v>1</v>
      </c>
      <c r="H1610" s="25"/>
      <c r="I1610" s="25">
        <f t="shared" ref="I1610:I1614" si="68">D1610*E1610</f>
        <v>7.8249999999999993</v>
      </c>
      <c r="J1610" s="324" t="s">
        <v>10</v>
      </c>
      <c r="K1610" s="325"/>
      <c r="L1610" s="131"/>
    </row>
    <row r="1611" spans="1:16" ht="13.8" customHeight="1">
      <c r="A1611" s="69"/>
      <c r="B1611" s="314" t="s">
        <v>78</v>
      </c>
      <c r="C1611" s="256"/>
      <c r="D1611" s="6">
        <v>2.4</v>
      </c>
      <c r="E1611" s="6">
        <v>2.2000000000000002</v>
      </c>
      <c r="F1611" s="23"/>
      <c r="G1611" s="23">
        <v>1</v>
      </c>
      <c r="H1611" s="25"/>
      <c r="I1611" s="25">
        <f t="shared" si="68"/>
        <v>5.28</v>
      </c>
      <c r="J1611" s="326"/>
      <c r="K1611" s="327"/>
      <c r="L1611" s="131"/>
    </row>
    <row r="1612" spans="1:16">
      <c r="A1612" s="69"/>
      <c r="B1612" s="277" t="s">
        <v>276</v>
      </c>
      <c r="C1612" s="251"/>
      <c r="D1612" s="6">
        <v>4.4000000000000004</v>
      </c>
      <c r="E1612" s="6">
        <v>3.5</v>
      </c>
      <c r="F1612" s="23"/>
      <c r="G1612" s="23">
        <v>1</v>
      </c>
      <c r="H1612" s="25"/>
      <c r="I1612" s="25">
        <f t="shared" si="68"/>
        <v>15.400000000000002</v>
      </c>
      <c r="J1612" s="326"/>
      <c r="K1612" s="327"/>
      <c r="L1612" s="131"/>
    </row>
    <row r="1613" spans="1:16">
      <c r="A1613" s="69"/>
      <c r="B1613" s="277" t="s">
        <v>277</v>
      </c>
      <c r="C1613" s="251"/>
      <c r="D1613" s="6">
        <v>2.75</v>
      </c>
      <c r="E1613" s="6">
        <v>1.1499999999999999</v>
      </c>
      <c r="F1613" s="23"/>
      <c r="G1613" s="23">
        <v>1</v>
      </c>
      <c r="H1613" s="25"/>
      <c r="I1613" s="25">
        <f t="shared" si="68"/>
        <v>3.1624999999999996</v>
      </c>
      <c r="J1613" s="326"/>
      <c r="K1613" s="327"/>
      <c r="L1613" s="131"/>
    </row>
    <row r="1614" spans="1:16">
      <c r="A1614" s="69"/>
      <c r="B1614" s="277" t="s">
        <v>74</v>
      </c>
      <c r="C1614" s="251"/>
      <c r="D1614" s="6">
        <v>3.13</v>
      </c>
      <c r="E1614" s="6">
        <v>2.2000000000000002</v>
      </c>
      <c r="F1614" s="23"/>
      <c r="G1614" s="23">
        <v>1</v>
      </c>
      <c r="H1614" s="25"/>
      <c r="I1614" s="25">
        <f t="shared" si="68"/>
        <v>6.8860000000000001</v>
      </c>
      <c r="J1614" s="328"/>
      <c r="K1614" s="329"/>
      <c r="L1614" s="131"/>
    </row>
    <row r="1615" spans="1:16">
      <c r="A1615" s="69"/>
      <c r="B1615" s="21"/>
      <c r="C1615" s="21"/>
      <c r="D1615" s="2"/>
      <c r="E1615" s="113"/>
      <c r="F1615" s="2"/>
      <c r="G1615" s="2"/>
      <c r="H1615" s="2"/>
      <c r="I1615" s="121"/>
      <c r="J1615" s="121" t="s">
        <v>52</v>
      </c>
      <c r="K1615" s="4">
        <f>SUM(I1610:I1614)</f>
        <v>38.553500000000007</v>
      </c>
      <c r="L1615" s="131"/>
    </row>
    <row r="1616" spans="1:16">
      <c r="A1616" s="72"/>
      <c r="B1616" s="245" t="s">
        <v>621</v>
      </c>
      <c r="C1616" s="245"/>
      <c r="D1616" s="245"/>
      <c r="E1616" s="245"/>
      <c r="F1616" s="245"/>
      <c r="G1616" s="245"/>
      <c r="H1616" s="245"/>
      <c r="I1616" s="245"/>
      <c r="J1616" s="13"/>
      <c r="K1616" s="14"/>
      <c r="L1616" s="131"/>
    </row>
    <row r="1617" spans="1:12" ht="18" customHeight="1">
      <c r="A1617" s="72"/>
      <c r="B1617" s="130"/>
      <c r="C1617" s="130"/>
      <c r="D1617" s="130"/>
      <c r="E1617" s="130"/>
      <c r="F1617" s="130"/>
      <c r="G1617" s="130"/>
      <c r="H1617" s="130"/>
      <c r="I1617" s="63"/>
      <c r="J1617" s="63"/>
      <c r="K1617" s="63"/>
      <c r="L1617" s="80"/>
    </row>
    <row r="1618" spans="1:12">
      <c r="A1618" s="67" t="s">
        <v>332</v>
      </c>
      <c r="B1618" s="248" t="s">
        <v>99</v>
      </c>
      <c r="C1618" s="248"/>
      <c r="D1618" s="248"/>
      <c r="E1618" s="248"/>
      <c r="F1618" s="248"/>
      <c r="G1618" s="248"/>
      <c r="H1618" s="248"/>
      <c r="I1618" s="248"/>
      <c r="J1618" s="248"/>
      <c r="K1618" s="248"/>
      <c r="L1618" s="249"/>
    </row>
    <row r="1619" spans="1:12">
      <c r="A1619" s="68"/>
      <c r="B1619" s="129"/>
      <c r="C1619" s="130"/>
      <c r="D1619" s="130"/>
      <c r="E1619" s="130"/>
      <c r="F1619" s="130"/>
      <c r="G1619" s="130"/>
      <c r="H1619" s="130"/>
      <c r="I1619" s="130"/>
      <c r="J1619" s="130"/>
      <c r="K1619" s="130"/>
      <c r="L1619" s="131"/>
    </row>
    <row r="1620" spans="1:12">
      <c r="A1620" s="69"/>
      <c r="B1620" s="300" t="s">
        <v>76</v>
      </c>
      <c r="C1620" s="301"/>
      <c r="D1620" s="121" t="s">
        <v>54</v>
      </c>
      <c r="E1620" s="121" t="s">
        <v>247</v>
      </c>
      <c r="F1620" s="121" t="s">
        <v>63</v>
      </c>
      <c r="G1620" s="121" t="s">
        <v>57</v>
      </c>
      <c r="H1620" s="121" t="s">
        <v>58</v>
      </c>
      <c r="I1620" s="121" t="s">
        <v>64</v>
      </c>
      <c r="J1620" s="2"/>
      <c r="K1620" s="2"/>
      <c r="L1620" s="131"/>
    </row>
    <row r="1621" spans="1:12" ht="13.8" customHeight="1">
      <c r="A1621" s="69"/>
      <c r="B1621" s="282" t="s">
        <v>166</v>
      </c>
      <c r="C1621" s="279"/>
      <c r="D1621" s="41"/>
      <c r="E1621" s="42">
        <f>20.2*0.3</f>
        <v>6.06</v>
      </c>
      <c r="F1621" s="43">
        <v>7.0000000000000007E-2</v>
      </c>
      <c r="G1621" s="43">
        <v>2</v>
      </c>
      <c r="H1621" s="44"/>
      <c r="I1621" s="46">
        <f>E1621*F1621*G1621</f>
        <v>0.84840000000000004</v>
      </c>
      <c r="J1621" s="55"/>
      <c r="K1621" s="22"/>
      <c r="L1621" s="131"/>
    </row>
    <row r="1622" spans="1:12" ht="13.8" customHeight="1">
      <c r="A1622" s="69"/>
      <c r="B1622" s="284"/>
      <c r="C1622" s="285"/>
      <c r="D1622" s="41"/>
      <c r="E1622" s="42">
        <f>15.03*0.3</f>
        <v>4.5089999999999995</v>
      </c>
      <c r="F1622" s="43">
        <v>7.0000000000000007E-2</v>
      </c>
      <c r="G1622" s="43">
        <v>2</v>
      </c>
      <c r="H1622" s="44"/>
      <c r="I1622" s="46">
        <f>E1622*F1622*G1622</f>
        <v>0.63125999999999993</v>
      </c>
      <c r="J1622" s="55"/>
      <c r="K1622" s="22"/>
      <c r="L1622" s="131"/>
    </row>
    <row r="1623" spans="1:12">
      <c r="A1623" s="69"/>
      <c r="B1623" s="380"/>
      <c r="C1623" s="377"/>
      <c r="D1623" s="29"/>
      <c r="E1623" s="30"/>
      <c r="F1623" s="33"/>
      <c r="G1623" s="31"/>
      <c r="H1623" s="32"/>
      <c r="I1623" s="62"/>
      <c r="J1623" s="122" t="s">
        <v>52</v>
      </c>
      <c r="K1623" s="50">
        <f>SUM(I1621:I1622)</f>
        <v>1.47966</v>
      </c>
      <c r="L1623" s="131"/>
    </row>
    <row r="1624" spans="1:12">
      <c r="A1624" s="72"/>
      <c r="B1624" s="130"/>
      <c r="C1624" s="130"/>
      <c r="D1624" s="130"/>
      <c r="E1624" s="130"/>
      <c r="F1624" s="130"/>
      <c r="G1624" s="130"/>
      <c r="H1624" s="130"/>
      <c r="I1624" s="63"/>
      <c r="J1624" s="63"/>
      <c r="K1624" s="63"/>
      <c r="L1624" s="80"/>
    </row>
    <row r="1625" spans="1:12">
      <c r="A1625" s="72"/>
      <c r="B1625" s="130"/>
      <c r="C1625" s="130"/>
      <c r="D1625" s="130"/>
      <c r="E1625" s="130"/>
      <c r="F1625" s="130"/>
      <c r="G1625" s="130"/>
      <c r="H1625" s="130"/>
      <c r="I1625" s="63"/>
      <c r="J1625" s="63"/>
      <c r="K1625" s="63"/>
      <c r="L1625" s="80"/>
    </row>
    <row r="1626" spans="1:12">
      <c r="A1626" s="72"/>
      <c r="B1626" s="130"/>
      <c r="C1626" s="130"/>
      <c r="D1626" s="130"/>
      <c r="E1626" s="130"/>
      <c r="F1626" s="130"/>
      <c r="G1626" s="130"/>
      <c r="H1626" s="130"/>
      <c r="I1626" s="63"/>
      <c r="J1626" s="63"/>
      <c r="K1626" s="63"/>
      <c r="L1626" s="80"/>
    </row>
    <row r="1627" spans="1:12">
      <c r="A1627" s="72"/>
      <c r="B1627" s="130"/>
      <c r="C1627" s="130"/>
      <c r="D1627" s="130"/>
      <c r="E1627" s="130"/>
      <c r="F1627" s="130"/>
      <c r="G1627" s="130"/>
      <c r="H1627" s="130"/>
      <c r="I1627" s="63"/>
      <c r="J1627" s="63"/>
      <c r="K1627" s="63"/>
      <c r="L1627" s="80"/>
    </row>
    <row r="1628" spans="1:12">
      <c r="A1628" s="72"/>
      <c r="B1628" s="130"/>
      <c r="C1628" s="130"/>
      <c r="D1628" s="130"/>
      <c r="E1628" s="130"/>
      <c r="F1628" s="130"/>
      <c r="G1628" s="130"/>
      <c r="H1628" s="130"/>
      <c r="I1628" s="63"/>
      <c r="J1628" s="63"/>
      <c r="K1628" s="63"/>
      <c r="L1628" s="80"/>
    </row>
    <row r="1629" spans="1:12">
      <c r="A1629" s="72"/>
      <c r="B1629" s="130"/>
      <c r="C1629" s="130"/>
      <c r="D1629" s="130"/>
      <c r="E1629" s="130"/>
      <c r="F1629" s="130"/>
      <c r="G1629" s="130"/>
      <c r="H1629" s="130"/>
      <c r="I1629" s="63"/>
      <c r="J1629" s="63"/>
      <c r="K1629" s="63"/>
      <c r="L1629" s="80"/>
    </row>
    <row r="1630" spans="1:12">
      <c r="A1630" s="72"/>
      <c r="B1630" s="130"/>
      <c r="C1630" s="130"/>
      <c r="D1630" s="130"/>
      <c r="E1630" s="130"/>
      <c r="F1630" s="130"/>
      <c r="G1630" s="130"/>
      <c r="H1630" s="130"/>
      <c r="I1630" s="63"/>
      <c r="J1630" s="63"/>
      <c r="K1630" s="63"/>
      <c r="L1630" s="80"/>
    </row>
    <row r="1631" spans="1:12">
      <c r="A1631" s="72"/>
      <c r="B1631" s="130"/>
      <c r="C1631" s="130"/>
      <c r="D1631" s="130"/>
      <c r="E1631" s="130"/>
      <c r="F1631" s="130"/>
      <c r="G1631" s="130"/>
      <c r="H1631" s="130"/>
      <c r="I1631" s="63"/>
      <c r="J1631" s="63"/>
      <c r="K1631" s="63"/>
      <c r="L1631" s="80"/>
    </row>
    <row r="1632" spans="1:12">
      <c r="A1632" s="72"/>
      <c r="B1632" s="130"/>
      <c r="C1632" s="130"/>
      <c r="D1632" s="130"/>
      <c r="E1632" s="130"/>
      <c r="F1632" s="130"/>
      <c r="G1632" s="130"/>
      <c r="H1632" s="130"/>
      <c r="I1632" s="63"/>
      <c r="J1632" s="63"/>
      <c r="K1632" s="63"/>
      <c r="L1632" s="80"/>
    </row>
    <row r="1633" spans="1:12">
      <c r="A1633" s="72"/>
      <c r="B1633" s="130"/>
      <c r="C1633" s="130"/>
      <c r="D1633" s="130"/>
      <c r="E1633" s="130"/>
      <c r="F1633" s="130"/>
      <c r="G1633" s="130"/>
      <c r="H1633" s="130"/>
      <c r="I1633" s="63"/>
      <c r="J1633" s="63"/>
      <c r="K1633" s="63"/>
      <c r="L1633" s="80"/>
    </row>
    <row r="1634" spans="1:12">
      <c r="A1634" s="72"/>
      <c r="B1634" s="130"/>
      <c r="C1634" s="130"/>
      <c r="D1634" s="130"/>
      <c r="E1634" s="130"/>
      <c r="F1634" s="130"/>
      <c r="G1634" s="130"/>
      <c r="H1634" s="130"/>
      <c r="I1634" s="63"/>
      <c r="J1634" s="63"/>
      <c r="K1634" s="63"/>
      <c r="L1634" s="80"/>
    </row>
    <row r="1635" spans="1:12">
      <c r="A1635" s="72"/>
      <c r="B1635" s="130"/>
      <c r="C1635" s="130"/>
      <c r="D1635" s="130"/>
      <c r="E1635" s="130"/>
      <c r="F1635" s="130"/>
      <c r="G1635" s="130"/>
      <c r="H1635" s="130"/>
      <c r="I1635" s="63"/>
      <c r="J1635" s="63"/>
      <c r="K1635" s="63"/>
      <c r="L1635" s="80"/>
    </row>
    <row r="1636" spans="1:12">
      <c r="A1636" s="72"/>
      <c r="B1636" s="130"/>
      <c r="C1636" s="130"/>
      <c r="D1636" s="130"/>
      <c r="E1636" s="130"/>
      <c r="F1636" s="130"/>
      <c r="G1636" s="130"/>
      <c r="H1636" s="130"/>
      <c r="I1636" s="63"/>
      <c r="J1636" s="63"/>
      <c r="K1636" s="63"/>
      <c r="L1636" s="80"/>
    </row>
    <row r="1637" spans="1:12">
      <c r="A1637" s="72"/>
      <c r="B1637" s="130"/>
      <c r="C1637" s="130"/>
      <c r="D1637" s="130"/>
      <c r="E1637" s="130"/>
      <c r="F1637" s="130"/>
      <c r="G1637" s="130"/>
      <c r="H1637" s="130"/>
      <c r="I1637" s="63"/>
      <c r="J1637" s="63"/>
      <c r="K1637" s="63"/>
      <c r="L1637" s="80"/>
    </row>
    <row r="1638" spans="1:12">
      <c r="A1638" s="72"/>
      <c r="B1638" s="130"/>
      <c r="C1638" s="130"/>
      <c r="D1638" s="130"/>
      <c r="E1638" s="130"/>
      <c r="F1638" s="130"/>
      <c r="G1638" s="130"/>
      <c r="H1638" s="130"/>
      <c r="I1638" s="63"/>
      <c r="J1638" s="63"/>
      <c r="K1638" s="63"/>
      <c r="L1638" s="80"/>
    </row>
    <row r="1639" spans="1:12">
      <c r="A1639" s="72"/>
      <c r="B1639" s="130"/>
      <c r="C1639" s="130"/>
      <c r="D1639" s="130"/>
      <c r="E1639" s="130"/>
      <c r="F1639" s="130"/>
      <c r="G1639" s="130"/>
      <c r="H1639" s="130"/>
      <c r="I1639" s="63"/>
      <c r="J1639" s="63"/>
      <c r="K1639" s="63"/>
      <c r="L1639" s="80"/>
    </row>
    <row r="1640" spans="1:12">
      <c r="A1640" s="72"/>
      <c r="B1640" s="130"/>
      <c r="C1640" s="130"/>
      <c r="D1640" s="130"/>
      <c r="E1640" s="130"/>
      <c r="F1640" s="130"/>
      <c r="G1640" s="130"/>
      <c r="H1640" s="130"/>
      <c r="I1640" s="63"/>
      <c r="J1640" s="63"/>
      <c r="K1640" s="63"/>
      <c r="L1640" s="80"/>
    </row>
    <row r="1641" spans="1:12">
      <c r="A1641" s="72"/>
      <c r="B1641" s="130"/>
      <c r="C1641" s="130"/>
      <c r="D1641" s="130"/>
      <c r="E1641" s="130"/>
      <c r="F1641" s="130"/>
      <c r="G1641" s="130"/>
      <c r="H1641" s="130"/>
      <c r="I1641" s="63"/>
      <c r="J1641" s="63"/>
      <c r="K1641" s="63"/>
      <c r="L1641" s="80"/>
    </row>
    <row r="1642" spans="1:12">
      <c r="A1642" s="72"/>
      <c r="B1642" s="130"/>
      <c r="C1642" s="130"/>
      <c r="D1642" s="130"/>
      <c r="E1642" s="130"/>
      <c r="F1642" s="130"/>
      <c r="G1642" s="130"/>
      <c r="H1642" s="130"/>
      <c r="I1642" s="63"/>
      <c r="J1642" s="63"/>
      <c r="K1642" s="63"/>
      <c r="L1642" s="80"/>
    </row>
    <row r="1643" spans="1:12">
      <c r="A1643" s="72"/>
      <c r="B1643" s="130"/>
      <c r="C1643" s="130"/>
      <c r="D1643" s="130"/>
      <c r="E1643" s="130"/>
      <c r="F1643" s="130"/>
      <c r="G1643" s="130"/>
      <c r="H1643" s="130"/>
      <c r="I1643" s="63"/>
      <c r="J1643" s="63"/>
      <c r="K1643" s="63"/>
      <c r="L1643" s="80"/>
    </row>
    <row r="1644" spans="1:12">
      <c r="A1644" s="72"/>
      <c r="B1644" s="130"/>
      <c r="C1644" s="130"/>
      <c r="D1644" s="130"/>
      <c r="E1644" s="130"/>
      <c r="F1644" s="130"/>
      <c r="G1644" s="130"/>
      <c r="H1644" s="130"/>
      <c r="I1644" s="63"/>
      <c r="J1644" s="63"/>
      <c r="K1644" s="63"/>
      <c r="L1644" s="80"/>
    </row>
    <row r="1645" spans="1:12">
      <c r="A1645" s="72"/>
      <c r="B1645" s="245" t="s">
        <v>621</v>
      </c>
      <c r="C1645" s="245"/>
      <c r="D1645" s="245"/>
      <c r="E1645" s="245"/>
      <c r="F1645" s="245"/>
      <c r="G1645" s="245"/>
      <c r="H1645" s="245"/>
      <c r="I1645" s="245"/>
      <c r="J1645" s="63"/>
      <c r="K1645" s="63"/>
      <c r="L1645" s="80"/>
    </row>
    <row r="1646" spans="1:12">
      <c r="A1646" s="72"/>
      <c r="B1646" s="130"/>
      <c r="C1646" s="130"/>
      <c r="D1646" s="130"/>
      <c r="E1646" s="130"/>
      <c r="F1646" s="130"/>
      <c r="G1646" s="130"/>
      <c r="H1646" s="130"/>
      <c r="I1646" s="63"/>
      <c r="J1646" s="63"/>
      <c r="K1646" s="63"/>
      <c r="L1646" s="80"/>
    </row>
    <row r="1647" spans="1:12">
      <c r="A1647" s="156">
        <v>9</v>
      </c>
      <c r="B1647" s="363" t="s">
        <v>30</v>
      </c>
      <c r="C1647" s="363"/>
      <c r="D1647" s="363"/>
      <c r="E1647" s="363"/>
      <c r="F1647" s="363"/>
      <c r="G1647" s="363"/>
      <c r="H1647" s="363"/>
      <c r="I1647" s="363"/>
      <c r="J1647" s="363"/>
      <c r="K1647" s="363"/>
      <c r="L1647" s="364"/>
    </row>
    <row r="1648" spans="1:12">
      <c r="A1648" s="67" t="s">
        <v>333</v>
      </c>
      <c r="B1648" s="248" t="s">
        <v>581</v>
      </c>
      <c r="C1648" s="248"/>
      <c r="D1648" s="248"/>
      <c r="E1648" s="248"/>
      <c r="F1648" s="248"/>
      <c r="G1648" s="248"/>
      <c r="H1648" s="248"/>
      <c r="I1648" s="248"/>
      <c r="J1648" s="248"/>
      <c r="K1648" s="248"/>
      <c r="L1648" s="249"/>
    </row>
    <row r="1649" spans="1:12">
      <c r="A1649" s="68"/>
      <c r="B1649" s="129"/>
      <c r="C1649" s="130"/>
      <c r="D1649" s="130"/>
      <c r="E1649" s="130"/>
      <c r="F1649" s="130"/>
      <c r="G1649" s="130"/>
      <c r="H1649" s="130"/>
      <c r="I1649" s="130"/>
      <c r="J1649" s="130"/>
      <c r="K1649" s="130"/>
      <c r="L1649" s="131"/>
    </row>
    <row r="1650" spans="1:12">
      <c r="A1650" s="69"/>
      <c r="B1650" s="277" t="s">
        <v>76</v>
      </c>
      <c r="C1650" s="251"/>
      <c r="D1650" s="121" t="s">
        <v>54</v>
      </c>
      <c r="E1650" s="121" t="s">
        <v>55</v>
      </c>
      <c r="F1650" s="121" t="s">
        <v>56</v>
      </c>
      <c r="G1650" s="121" t="s">
        <v>57</v>
      </c>
      <c r="H1650" s="121" t="s">
        <v>58</v>
      </c>
      <c r="I1650" s="121" t="s">
        <v>80</v>
      </c>
      <c r="J1650" s="2"/>
      <c r="K1650" s="2"/>
      <c r="L1650" s="131"/>
    </row>
    <row r="1651" spans="1:12">
      <c r="A1651" s="69"/>
      <c r="B1651" s="277" t="s">
        <v>236</v>
      </c>
      <c r="C1651" s="251"/>
      <c r="D1651" s="23">
        <v>5</v>
      </c>
      <c r="E1651" s="23">
        <v>7</v>
      </c>
      <c r="F1651" s="23"/>
      <c r="G1651" s="23">
        <v>1</v>
      </c>
      <c r="H1651" s="25">
        <f>(D1651+E1651)*2</f>
        <v>24</v>
      </c>
      <c r="I1651" s="25">
        <f>D1651*E1651</f>
        <v>35</v>
      </c>
      <c r="J1651" s="254" t="s">
        <v>10</v>
      </c>
      <c r="K1651" s="256"/>
      <c r="L1651" s="131"/>
    </row>
    <row r="1652" spans="1:12" ht="13.8" customHeight="1">
      <c r="A1652" s="69"/>
      <c r="B1652" s="277" t="s">
        <v>232</v>
      </c>
      <c r="C1652" s="251"/>
      <c r="D1652" s="23">
        <v>5</v>
      </c>
      <c r="E1652" s="23">
        <v>7</v>
      </c>
      <c r="F1652" s="23"/>
      <c r="G1652" s="23">
        <v>1</v>
      </c>
      <c r="H1652" s="25">
        <f t="shared" ref="H1652:H1663" si="69">(D1652+E1652)*2</f>
        <v>24</v>
      </c>
      <c r="I1652" s="25">
        <f t="shared" ref="I1652:I1666" si="70">D1652*E1652</f>
        <v>35</v>
      </c>
      <c r="J1652" s="353"/>
      <c r="K1652" s="354"/>
      <c r="L1652" s="131"/>
    </row>
    <row r="1653" spans="1:12">
      <c r="A1653" s="69"/>
      <c r="B1653" s="315" t="s">
        <v>75</v>
      </c>
      <c r="C1653" s="253"/>
      <c r="D1653" s="23">
        <v>2.5</v>
      </c>
      <c r="E1653" s="23">
        <v>3.13</v>
      </c>
      <c r="F1653" s="23"/>
      <c r="G1653" s="23">
        <v>1</v>
      </c>
      <c r="H1653" s="25">
        <f t="shared" si="69"/>
        <v>11.26</v>
      </c>
      <c r="I1653" s="25">
        <f t="shared" si="70"/>
        <v>7.8249999999999993</v>
      </c>
      <c r="J1653" s="353"/>
      <c r="K1653" s="354"/>
      <c r="L1653" s="131"/>
    </row>
    <row r="1654" spans="1:12">
      <c r="A1654" s="69"/>
      <c r="B1654" s="277" t="s">
        <v>233</v>
      </c>
      <c r="C1654" s="251"/>
      <c r="D1654" s="6">
        <v>2.75</v>
      </c>
      <c r="E1654" s="6">
        <v>2.2000000000000002</v>
      </c>
      <c r="F1654" s="23"/>
      <c r="G1654" s="23">
        <v>1</v>
      </c>
      <c r="H1654" s="25">
        <f t="shared" si="69"/>
        <v>9.9</v>
      </c>
      <c r="I1654" s="25">
        <f t="shared" si="70"/>
        <v>6.0500000000000007</v>
      </c>
      <c r="J1654" s="353"/>
      <c r="K1654" s="354"/>
      <c r="L1654" s="131"/>
    </row>
    <row r="1655" spans="1:12">
      <c r="A1655" s="69"/>
      <c r="B1655" s="277" t="s">
        <v>152</v>
      </c>
      <c r="C1655" s="251"/>
      <c r="D1655" s="6">
        <v>1.5</v>
      </c>
      <c r="E1655" s="6">
        <v>3.35</v>
      </c>
      <c r="F1655" s="23"/>
      <c r="G1655" s="23">
        <v>1</v>
      </c>
      <c r="H1655" s="25">
        <f t="shared" si="69"/>
        <v>9.6999999999999993</v>
      </c>
      <c r="I1655" s="25">
        <f t="shared" si="70"/>
        <v>5.0250000000000004</v>
      </c>
      <c r="J1655" s="353"/>
      <c r="K1655" s="354"/>
      <c r="L1655" s="131"/>
    </row>
    <row r="1656" spans="1:12">
      <c r="A1656" s="69"/>
      <c r="B1656" s="314" t="s">
        <v>78</v>
      </c>
      <c r="C1656" s="256"/>
      <c r="D1656" s="6">
        <v>2.4</v>
      </c>
      <c r="E1656" s="6">
        <v>2.2000000000000002</v>
      </c>
      <c r="F1656" s="23"/>
      <c r="G1656" s="23">
        <v>1</v>
      </c>
      <c r="H1656" s="25">
        <f t="shared" si="69"/>
        <v>9.1999999999999993</v>
      </c>
      <c r="I1656" s="25">
        <f t="shared" si="70"/>
        <v>5.28</v>
      </c>
      <c r="J1656" s="353"/>
      <c r="K1656" s="354"/>
      <c r="L1656" s="131"/>
    </row>
    <row r="1657" spans="1:12">
      <c r="A1657" s="69"/>
      <c r="B1657" s="277" t="s">
        <v>276</v>
      </c>
      <c r="C1657" s="251"/>
      <c r="D1657" s="6">
        <v>4.4000000000000004</v>
      </c>
      <c r="E1657" s="6">
        <v>3.5</v>
      </c>
      <c r="F1657" s="23"/>
      <c r="G1657" s="23">
        <v>1</v>
      </c>
      <c r="H1657" s="25">
        <f t="shared" si="69"/>
        <v>15.8</v>
      </c>
      <c r="I1657" s="25">
        <f t="shared" si="70"/>
        <v>15.400000000000002</v>
      </c>
      <c r="J1657" s="353"/>
      <c r="K1657" s="354"/>
      <c r="L1657" s="131"/>
    </row>
    <row r="1658" spans="1:12">
      <c r="A1658" s="69"/>
      <c r="B1658" s="277" t="s">
        <v>277</v>
      </c>
      <c r="C1658" s="251"/>
      <c r="D1658" s="6">
        <v>2.75</v>
      </c>
      <c r="E1658" s="6">
        <v>1.1499999999999999</v>
      </c>
      <c r="F1658" s="23"/>
      <c r="G1658" s="23">
        <v>1</v>
      </c>
      <c r="H1658" s="25">
        <f t="shared" si="69"/>
        <v>7.8</v>
      </c>
      <c r="I1658" s="25">
        <f t="shared" si="70"/>
        <v>3.1624999999999996</v>
      </c>
      <c r="J1658" s="353"/>
      <c r="K1658" s="354"/>
      <c r="L1658" s="131"/>
    </row>
    <row r="1659" spans="1:12" ht="13.8" customHeight="1">
      <c r="A1659" s="69"/>
      <c r="B1659" s="277" t="s">
        <v>235</v>
      </c>
      <c r="C1659" s="251"/>
      <c r="D1659" s="6">
        <v>5</v>
      </c>
      <c r="E1659" s="6">
        <v>5.5</v>
      </c>
      <c r="F1659" s="23"/>
      <c r="G1659" s="23">
        <v>1</v>
      </c>
      <c r="H1659" s="25">
        <f t="shared" si="69"/>
        <v>21</v>
      </c>
      <c r="I1659" s="25">
        <f t="shared" si="70"/>
        <v>27.5</v>
      </c>
      <c r="J1659" s="353"/>
      <c r="K1659" s="354"/>
      <c r="L1659" s="131"/>
    </row>
    <row r="1660" spans="1:12">
      <c r="A1660" s="69"/>
      <c r="B1660" s="277" t="s">
        <v>74</v>
      </c>
      <c r="C1660" s="251"/>
      <c r="D1660" s="6">
        <v>3.13</v>
      </c>
      <c r="E1660" s="6">
        <v>2.2000000000000002</v>
      </c>
      <c r="F1660" s="23"/>
      <c r="G1660" s="23">
        <v>1</v>
      </c>
      <c r="H1660" s="25">
        <f t="shared" si="69"/>
        <v>10.66</v>
      </c>
      <c r="I1660" s="25">
        <f t="shared" si="70"/>
        <v>6.8860000000000001</v>
      </c>
      <c r="J1660" s="353"/>
      <c r="K1660" s="354"/>
      <c r="L1660" s="131"/>
    </row>
    <row r="1661" spans="1:12">
      <c r="A1661" s="69"/>
      <c r="B1661" s="277" t="s">
        <v>61</v>
      </c>
      <c r="C1661" s="251"/>
      <c r="D1661" s="6">
        <v>5</v>
      </c>
      <c r="E1661" s="6">
        <v>3</v>
      </c>
      <c r="F1661" s="23"/>
      <c r="G1661" s="23">
        <v>1</v>
      </c>
      <c r="H1661" s="25">
        <f t="shared" si="69"/>
        <v>16</v>
      </c>
      <c r="I1661" s="25">
        <f t="shared" si="70"/>
        <v>15</v>
      </c>
      <c r="J1661" s="353"/>
      <c r="K1661" s="354"/>
      <c r="L1661" s="131"/>
    </row>
    <row r="1662" spans="1:12">
      <c r="A1662" s="69"/>
      <c r="B1662" s="315" t="s">
        <v>156</v>
      </c>
      <c r="C1662" s="253"/>
      <c r="D1662" s="6">
        <v>5</v>
      </c>
      <c r="E1662" s="6">
        <v>3</v>
      </c>
      <c r="F1662" s="23"/>
      <c r="G1662" s="23">
        <v>1</v>
      </c>
      <c r="H1662" s="25">
        <f t="shared" si="69"/>
        <v>16</v>
      </c>
      <c r="I1662" s="25">
        <f t="shared" si="70"/>
        <v>15</v>
      </c>
      <c r="J1662" s="353"/>
      <c r="K1662" s="354"/>
      <c r="L1662" s="131"/>
    </row>
    <row r="1663" spans="1:12">
      <c r="A1663" s="69"/>
      <c r="B1663" s="277" t="s">
        <v>278</v>
      </c>
      <c r="C1663" s="251"/>
      <c r="D1663" s="6">
        <v>3.87</v>
      </c>
      <c r="E1663" s="6">
        <v>2.5</v>
      </c>
      <c r="F1663" s="23"/>
      <c r="G1663" s="23">
        <v>1</v>
      </c>
      <c r="H1663" s="25">
        <f t="shared" si="69"/>
        <v>12.74</v>
      </c>
      <c r="I1663" s="25">
        <f t="shared" si="70"/>
        <v>9.6750000000000007</v>
      </c>
      <c r="J1663" s="353"/>
      <c r="K1663" s="354"/>
      <c r="L1663" s="131"/>
    </row>
    <row r="1664" spans="1:12">
      <c r="A1664" s="69"/>
      <c r="B1664" s="315" t="s">
        <v>279</v>
      </c>
      <c r="C1664" s="253"/>
      <c r="D1664" s="6">
        <v>4.8</v>
      </c>
      <c r="E1664" s="6">
        <v>2.4</v>
      </c>
      <c r="F1664" s="23"/>
      <c r="G1664" s="23">
        <v>1</v>
      </c>
      <c r="H1664" s="25">
        <f>D1665</f>
        <v>1.87</v>
      </c>
      <c r="I1664" s="25">
        <f t="shared" si="70"/>
        <v>11.52</v>
      </c>
      <c r="J1664" s="353"/>
      <c r="K1664" s="354"/>
      <c r="L1664" s="131"/>
    </row>
    <row r="1665" spans="1:12">
      <c r="A1665" s="69"/>
      <c r="B1665" s="277" t="s">
        <v>280</v>
      </c>
      <c r="C1665" s="251"/>
      <c r="D1665" s="6">
        <v>1.87</v>
      </c>
      <c r="E1665" s="121">
        <v>2.2000000000000002</v>
      </c>
      <c r="F1665" s="23"/>
      <c r="G1665" s="23">
        <v>1</v>
      </c>
      <c r="H1665" s="25">
        <f t="shared" ref="H1665:H1666" si="71">(D1665+E1665)*2</f>
        <v>8.14</v>
      </c>
      <c r="I1665" s="25">
        <f t="shared" si="70"/>
        <v>4.1140000000000008</v>
      </c>
      <c r="J1665" s="353"/>
      <c r="K1665" s="354"/>
      <c r="L1665" s="131"/>
    </row>
    <row r="1666" spans="1:12">
      <c r="A1666" s="69"/>
      <c r="B1666" s="277" t="s">
        <v>281</v>
      </c>
      <c r="C1666" s="251"/>
      <c r="D1666" s="41">
        <v>9.6</v>
      </c>
      <c r="E1666" s="42">
        <v>7</v>
      </c>
      <c r="F1666" s="43"/>
      <c r="G1666" s="23">
        <v>1</v>
      </c>
      <c r="H1666" s="65">
        <f t="shared" si="71"/>
        <v>33.200000000000003</v>
      </c>
      <c r="I1666" s="25">
        <f t="shared" si="70"/>
        <v>67.2</v>
      </c>
      <c r="J1666" s="322"/>
      <c r="K1666" s="323"/>
      <c r="L1666" s="131"/>
    </row>
    <row r="1667" spans="1:12">
      <c r="A1667" s="69"/>
      <c r="B1667" s="21"/>
      <c r="C1667" s="21"/>
      <c r="D1667" s="2"/>
      <c r="E1667" s="113"/>
      <c r="F1667" s="2"/>
      <c r="G1667" s="2"/>
      <c r="H1667" s="2"/>
      <c r="I1667" s="121"/>
      <c r="J1667" s="121" t="s">
        <v>52</v>
      </c>
      <c r="K1667" s="4">
        <f>SUM(I1651:I1666)</f>
        <v>269.63750000000005</v>
      </c>
      <c r="L1667" s="131"/>
    </row>
    <row r="1668" spans="1:12">
      <c r="A1668" s="69"/>
      <c r="B1668" s="245" t="s">
        <v>621</v>
      </c>
      <c r="C1668" s="245"/>
      <c r="D1668" s="245"/>
      <c r="E1668" s="245"/>
      <c r="F1668" s="245"/>
      <c r="G1668" s="245"/>
      <c r="H1668" s="245"/>
      <c r="I1668" s="245"/>
      <c r="J1668" s="13"/>
      <c r="K1668" s="14"/>
      <c r="L1668" s="131"/>
    </row>
    <row r="1669" spans="1:12">
      <c r="A1669" s="69"/>
      <c r="B1669" s="129"/>
      <c r="C1669" s="130"/>
      <c r="D1669" s="130"/>
      <c r="E1669" s="130"/>
      <c r="F1669" s="130"/>
      <c r="G1669" s="130"/>
      <c r="H1669" s="130"/>
      <c r="I1669" s="130"/>
      <c r="J1669" s="130"/>
      <c r="K1669" s="130"/>
      <c r="L1669" s="131"/>
    </row>
    <row r="1670" spans="1:12">
      <c r="A1670" s="156">
        <v>10</v>
      </c>
      <c r="B1670" s="363" t="s">
        <v>31</v>
      </c>
      <c r="C1670" s="363"/>
      <c r="D1670" s="363"/>
      <c r="E1670" s="363"/>
      <c r="F1670" s="363"/>
      <c r="G1670" s="363"/>
      <c r="H1670" s="363"/>
      <c r="I1670" s="363"/>
      <c r="J1670" s="363"/>
      <c r="K1670" s="363"/>
      <c r="L1670" s="364"/>
    </row>
    <row r="1671" spans="1:12">
      <c r="A1671" s="67" t="s">
        <v>334</v>
      </c>
      <c r="B1671" s="248" t="s">
        <v>32</v>
      </c>
      <c r="C1671" s="248"/>
      <c r="D1671" s="248"/>
      <c r="E1671" s="248"/>
      <c r="F1671" s="248"/>
      <c r="G1671" s="248"/>
      <c r="H1671" s="248"/>
      <c r="I1671" s="248"/>
      <c r="J1671" s="248"/>
      <c r="K1671" s="248"/>
      <c r="L1671" s="249"/>
    </row>
    <row r="1672" spans="1:12">
      <c r="A1672" s="67" t="s">
        <v>335</v>
      </c>
      <c r="B1672" s="374" t="s">
        <v>567</v>
      </c>
      <c r="C1672" s="374"/>
      <c r="D1672" s="374"/>
      <c r="E1672" s="374"/>
      <c r="F1672" s="374"/>
      <c r="G1672" s="374"/>
      <c r="H1672" s="374"/>
      <c r="I1672" s="374"/>
      <c r="J1672" s="374"/>
      <c r="K1672" s="374"/>
      <c r="L1672" s="375"/>
    </row>
    <row r="1673" spans="1:12">
      <c r="A1673" s="133"/>
      <c r="B1673" s="19"/>
      <c r="C1673" s="19"/>
      <c r="D1673" s="19"/>
      <c r="E1673" s="19"/>
      <c r="F1673" s="19"/>
      <c r="G1673" s="19"/>
      <c r="H1673" s="19"/>
      <c r="I1673" s="19"/>
      <c r="J1673" s="19"/>
      <c r="K1673" s="19"/>
      <c r="L1673" s="81"/>
    </row>
    <row r="1674" spans="1:12">
      <c r="A1674" s="68"/>
      <c r="B1674" s="300" t="s">
        <v>76</v>
      </c>
      <c r="C1674" s="301"/>
      <c r="D1674" s="121"/>
      <c r="E1674" s="121" t="s">
        <v>55</v>
      </c>
      <c r="F1674" s="121" t="s">
        <v>56</v>
      </c>
      <c r="G1674" s="121" t="s">
        <v>57</v>
      </c>
      <c r="H1674" s="121" t="s">
        <v>58</v>
      </c>
      <c r="I1674" s="121" t="s">
        <v>82</v>
      </c>
      <c r="J1674" s="2"/>
      <c r="K1674" s="2"/>
      <c r="L1674" s="131"/>
    </row>
    <row r="1675" spans="1:12" ht="13.8" customHeight="1">
      <c r="A1675" s="69"/>
      <c r="B1675" s="261" t="s">
        <v>236</v>
      </c>
      <c r="C1675" s="262"/>
      <c r="D1675" s="41" t="s">
        <v>94</v>
      </c>
      <c r="E1675" s="42">
        <v>0.9</v>
      </c>
      <c r="F1675" s="42">
        <v>2.1</v>
      </c>
      <c r="G1675" s="6">
        <v>1</v>
      </c>
      <c r="H1675" s="6"/>
      <c r="I1675" s="6">
        <f>G1675*E1675*F1675</f>
        <v>1.8900000000000001</v>
      </c>
      <c r="J1675" s="2"/>
      <c r="K1675" s="2"/>
      <c r="L1675" s="131"/>
    </row>
    <row r="1676" spans="1:12">
      <c r="A1676" s="69"/>
      <c r="B1676" s="261" t="s">
        <v>232</v>
      </c>
      <c r="C1676" s="262"/>
      <c r="D1676" s="41" t="s">
        <v>94</v>
      </c>
      <c r="E1676" s="42">
        <v>0.9</v>
      </c>
      <c r="F1676" s="42">
        <v>2.1</v>
      </c>
      <c r="G1676" s="42">
        <v>1</v>
      </c>
      <c r="H1676" s="44"/>
      <c r="I1676" s="6">
        <f t="shared" ref="I1676:I1680" si="72">G1676*E1676*F1676</f>
        <v>1.8900000000000001</v>
      </c>
      <c r="J1676" s="22"/>
      <c r="K1676" s="22"/>
      <c r="L1676" s="131"/>
    </row>
    <row r="1677" spans="1:12">
      <c r="A1677" s="69"/>
      <c r="B1677" s="282" t="s">
        <v>235</v>
      </c>
      <c r="C1677" s="279"/>
      <c r="D1677" s="41" t="s">
        <v>94</v>
      </c>
      <c r="E1677" s="42">
        <v>0.9</v>
      </c>
      <c r="F1677" s="42">
        <v>2.1</v>
      </c>
      <c r="G1677" s="42">
        <v>1</v>
      </c>
      <c r="H1677" s="44"/>
      <c r="I1677" s="6">
        <f t="shared" si="72"/>
        <v>1.8900000000000001</v>
      </c>
      <c r="J1677" s="181"/>
      <c r="K1677" s="182"/>
      <c r="L1677" s="131"/>
    </row>
    <row r="1678" spans="1:12">
      <c r="A1678" s="69"/>
      <c r="B1678" s="384" t="s">
        <v>282</v>
      </c>
      <c r="C1678" s="262"/>
      <c r="D1678" s="41" t="s">
        <v>94</v>
      </c>
      <c r="E1678" s="42">
        <v>0.9</v>
      </c>
      <c r="F1678" s="42">
        <v>2.1</v>
      </c>
      <c r="G1678" s="42">
        <v>1</v>
      </c>
      <c r="H1678" s="44"/>
      <c r="I1678" s="6">
        <f t="shared" si="72"/>
        <v>1.8900000000000001</v>
      </c>
      <c r="J1678" s="181"/>
      <c r="K1678" s="182"/>
      <c r="L1678" s="131"/>
    </row>
    <row r="1679" spans="1:12">
      <c r="A1679" s="69"/>
      <c r="B1679" s="384" t="s">
        <v>156</v>
      </c>
      <c r="C1679" s="262"/>
      <c r="D1679" s="41" t="s">
        <v>94</v>
      </c>
      <c r="E1679" s="42">
        <v>0.9</v>
      </c>
      <c r="F1679" s="42">
        <v>2.1</v>
      </c>
      <c r="G1679" s="42">
        <v>1</v>
      </c>
      <c r="H1679" s="44"/>
      <c r="I1679" s="6">
        <f t="shared" si="72"/>
        <v>1.8900000000000001</v>
      </c>
      <c r="J1679" s="181"/>
      <c r="K1679" s="182"/>
      <c r="L1679" s="131"/>
    </row>
    <row r="1680" spans="1:12">
      <c r="A1680" s="69"/>
      <c r="B1680" s="384" t="s">
        <v>62</v>
      </c>
      <c r="C1680" s="262"/>
      <c r="D1680" s="41" t="s">
        <v>94</v>
      </c>
      <c r="E1680" s="42">
        <v>0.9</v>
      </c>
      <c r="F1680" s="42">
        <v>2.1</v>
      </c>
      <c r="G1680" s="42">
        <v>1</v>
      </c>
      <c r="H1680" s="44"/>
      <c r="I1680" s="6">
        <f t="shared" si="72"/>
        <v>1.8900000000000001</v>
      </c>
      <c r="J1680" s="181"/>
      <c r="K1680" s="182"/>
      <c r="L1680" s="131"/>
    </row>
    <row r="1681" spans="1:12">
      <c r="A1681" s="70"/>
      <c r="B1681" s="21"/>
      <c r="C1681" s="21"/>
      <c r="D1681" s="2"/>
      <c r="E1681" s="113"/>
      <c r="F1681" s="2"/>
      <c r="G1681" s="2"/>
      <c r="H1681" s="2"/>
      <c r="I1681" s="121"/>
      <c r="J1681" s="121" t="s">
        <v>52</v>
      </c>
      <c r="K1681" s="4">
        <f>SUM(I1675:I1680)</f>
        <v>11.340000000000002</v>
      </c>
      <c r="L1681" s="131"/>
    </row>
    <row r="1682" spans="1:12">
      <c r="A1682" s="72"/>
      <c r="B1682" s="245" t="s">
        <v>621</v>
      </c>
      <c r="C1682" s="245"/>
      <c r="D1682" s="245"/>
      <c r="E1682" s="245"/>
      <c r="F1682" s="245"/>
      <c r="G1682" s="245"/>
      <c r="H1682" s="245"/>
      <c r="I1682" s="245"/>
      <c r="J1682" s="13"/>
      <c r="K1682" s="14"/>
      <c r="L1682" s="131"/>
    </row>
    <row r="1683" spans="1:12">
      <c r="A1683" s="72"/>
      <c r="B1683" s="11"/>
      <c r="C1683" s="11"/>
      <c r="D1683" s="11"/>
      <c r="E1683" s="12"/>
      <c r="F1683" s="11"/>
      <c r="G1683" s="11"/>
      <c r="H1683" s="11"/>
      <c r="I1683" s="13"/>
      <c r="J1683" s="13"/>
      <c r="K1683" s="14"/>
      <c r="L1683" s="131"/>
    </row>
    <row r="1684" spans="1:12">
      <c r="A1684" s="67" t="s">
        <v>336</v>
      </c>
      <c r="B1684" s="248" t="s">
        <v>33</v>
      </c>
      <c r="C1684" s="248"/>
      <c r="D1684" s="248"/>
      <c r="E1684" s="248"/>
      <c r="F1684" s="248"/>
      <c r="G1684" s="248"/>
      <c r="H1684" s="248"/>
      <c r="I1684" s="248"/>
      <c r="J1684" s="248"/>
      <c r="K1684" s="248"/>
      <c r="L1684" s="249"/>
    </row>
    <row r="1685" spans="1:12">
      <c r="A1685" s="68"/>
      <c r="B1685" s="129"/>
      <c r="C1685" s="130"/>
      <c r="D1685" s="130"/>
      <c r="E1685" s="130"/>
      <c r="F1685" s="130"/>
      <c r="G1685" s="130"/>
      <c r="H1685" s="130"/>
      <c r="I1685" s="130"/>
      <c r="J1685" s="130"/>
      <c r="K1685" s="130"/>
      <c r="L1685" s="131"/>
    </row>
    <row r="1686" spans="1:12">
      <c r="A1686" s="69"/>
      <c r="B1686" s="277" t="s">
        <v>76</v>
      </c>
      <c r="C1686" s="251"/>
      <c r="D1686" s="121"/>
      <c r="E1686" s="121" t="s">
        <v>55</v>
      </c>
      <c r="F1686" s="121" t="s">
        <v>56</v>
      </c>
      <c r="G1686" s="121" t="s">
        <v>57</v>
      </c>
      <c r="H1686" s="121" t="s">
        <v>58</v>
      </c>
      <c r="I1686" s="121" t="s">
        <v>82</v>
      </c>
      <c r="J1686" s="2"/>
      <c r="K1686" s="2"/>
      <c r="L1686" s="131"/>
    </row>
    <row r="1687" spans="1:12">
      <c r="A1687" s="69"/>
      <c r="B1687" s="261" t="s">
        <v>78</v>
      </c>
      <c r="C1687" s="262"/>
      <c r="D1687" s="41" t="s">
        <v>111</v>
      </c>
      <c r="E1687" s="42">
        <v>0.9</v>
      </c>
      <c r="F1687" s="42">
        <v>2.1</v>
      </c>
      <c r="G1687" s="45">
        <v>1</v>
      </c>
      <c r="H1687" s="44"/>
      <c r="I1687" s="44">
        <f t="shared" ref="I1687:I1693" si="73">E1687*F1687*G1687</f>
        <v>1.8900000000000001</v>
      </c>
      <c r="J1687" s="297"/>
      <c r="K1687" s="297"/>
      <c r="L1687" s="131"/>
    </row>
    <row r="1688" spans="1:12" ht="13.95" customHeight="1">
      <c r="A1688" s="69"/>
      <c r="B1688" s="261" t="s">
        <v>75</v>
      </c>
      <c r="C1688" s="262"/>
      <c r="D1688" s="41" t="s">
        <v>283</v>
      </c>
      <c r="E1688" s="42">
        <v>0.7</v>
      </c>
      <c r="F1688" s="42">
        <v>2.1</v>
      </c>
      <c r="G1688" s="42">
        <v>1</v>
      </c>
      <c r="H1688" s="44"/>
      <c r="I1688" s="44">
        <f t="shared" si="73"/>
        <v>1.47</v>
      </c>
      <c r="J1688" s="381"/>
      <c r="K1688" s="381"/>
      <c r="L1688" s="131"/>
    </row>
    <row r="1689" spans="1:12">
      <c r="A1689" s="69"/>
      <c r="B1689" s="261" t="s">
        <v>233</v>
      </c>
      <c r="C1689" s="262"/>
      <c r="D1689" s="41" t="s">
        <v>283</v>
      </c>
      <c r="E1689" s="42">
        <v>0.7</v>
      </c>
      <c r="F1689" s="42">
        <v>2.1</v>
      </c>
      <c r="G1689" s="42">
        <v>1</v>
      </c>
      <c r="H1689" s="44"/>
      <c r="I1689" s="44">
        <f t="shared" si="73"/>
        <v>1.47</v>
      </c>
      <c r="J1689" s="381"/>
      <c r="K1689" s="381"/>
      <c r="L1689" s="131"/>
    </row>
    <row r="1690" spans="1:12">
      <c r="A1690" s="69"/>
      <c r="B1690" s="261" t="s">
        <v>152</v>
      </c>
      <c r="C1690" s="262"/>
      <c r="D1690" s="41" t="s">
        <v>283</v>
      </c>
      <c r="E1690" s="42">
        <v>0.7</v>
      </c>
      <c r="F1690" s="42">
        <v>2.1800000000000002</v>
      </c>
      <c r="G1690" s="42">
        <v>1</v>
      </c>
      <c r="H1690" s="44"/>
      <c r="I1690" s="44">
        <f t="shared" si="73"/>
        <v>1.526</v>
      </c>
      <c r="J1690" s="381"/>
      <c r="K1690" s="381"/>
      <c r="L1690" s="131"/>
    </row>
    <row r="1691" spans="1:12">
      <c r="A1691" s="69"/>
      <c r="B1691" s="282" t="s">
        <v>74</v>
      </c>
      <c r="C1691" s="279"/>
      <c r="D1691" s="41" t="s">
        <v>283</v>
      </c>
      <c r="E1691" s="42">
        <v>0.7</v>
      </c>
      <c r="F1691" s="42">
        <v>2.1</v>
      </c>
      <c r="G1691" s="42">
        <v>1</v>
      </c>
      <c r="H1691" s="44"/>
      <c r="I1691" s="44">
        <f t="shared" si="73"/>
        <v>1.47</v>
      </c>
      <c r="J1691" s="381"/>
      <c r="K1691" s="381"/>
      <c r="L1691" s="131"/>
    </row>
    <row r="1692" spans="1:12">
      <c r="A1692" s="69"/>
      <c r="B1692" s="261" t="s">
        <v>75</v>
      </c>
      <c r="C1692" s="262"/>
      <c r="D1692" s="41" t="s">
        <v>159</v>
      </c>
      <c r="E1692" s="42">
        <v>0.6</v>
      </c>
      <c r="F1692" s="42">
        <v>1.6</v>
      </c>
      <c r="G1692" s="42">
        <v>2</v>
      </c>
      <c r="H1692" s="44"/>
      <c r="I1692" s="44">
        <f t="shared" si="73"/>
        <v>1.92</v>
      </c>
      <c r="J1692" s="381"/>
      <c r="K1692" s="381"/>
      <c r="L1692" s="131"/>
    </row>
    <row r="1693" spans="1:12">
      <c r="A1693" s="69"/>
      <c r="B1693" s="282" t="s">
        <v>74</v>
      </c>
      <c r="C1693" s="279"/>
      <c r="D1693" s="41" t="s">
        <v>159</v>
      </c>
      <c r="E1693" s="42">
        <v>0.6</v>
      </c>
      <c r="F1693" s="42">
        <v>1.6</v>
      </c>
      <c r="G1693" s="42">
        <v>2</v>
      </c>
      <c r="H1693" s="44"/>
      <c r="I1693" s="44">
        <f t="shared" si="73"/>
        <v>1.92</v>
      </c>
      <c r="J1693" s="381"/>
      <c r="K1693" s="381"/>
      <c r="L1693" s="131"/>
    </row>
    <row r="1694" spans="1:12">
      <c r="A1694" s="69"/>
      <c r="B1694" s="21"/>
      <c r="C1694" s="21"/>
      <c r="D1694" s="2"/>
      <c r="E1694" s="113"/>
      <c r="F1694" s="2"/>
      <c r="G1694" s="2"/>
      <c r="H1694" s="2"/>
      <c r="I1694" s="121"/>
      <c r="J1694" s="121" t="s">
        <v>52</v>
      </c>
      <c r="K1694" s="4">
        <f>SUM(I1687:I1693)</f>
        <v>11.665999999999999</v>
      </c>
      <c r="L1694" s="131"/>
    </row>
    <row r="1695" spans="1:12">
      <c r="A1695" s="69"/>
      <c r="B1695" s="245" t="s">
        <v>621</v>
      </c>
      <c r="C1695" s="245"/>
      <c r="D1695" s="245"/>
      <c r="E1695" s="245"/>
      <c r="F1695" s="245"/>
      <c r="G1695" s="245"/>
      <c r="H1695" s="245"/>
      <c r="I1695" s="245"/>
      <c r="J1695" s="13"/>
      <c r="K1695" s="14"/>
      <c r="L1695" s="131"/>
    </row>
    <row r="1696" spans="1:12">
      <c r="A1696" s="69"/>
      <c r="B1696" s="129"/>
      <c r="C1696" s="130"/>
      <c r="D1696" s="130"/>
      <c r="E1696" s="130"/>
      <c r="F1696" s="130"/>
      <c r="G1696" s="130"/>
      <c r="H1696" s="130"/>
      <c r="I1696" s="130"/>
      <c r="J1696" s="130"/>
      <c r="K1696" s="130"/>
      <c r="L1696" s="131"/>
    </row>
    <row r="1697" spans="1:12">
      <c r="A1697" s="67" t="s">
        <v>337</v>
      </c>
      <c r="B1697" s="248" t="s">
        <v>125</v>
      </c>
      <c r="C1697" s="248"/>
      <c r="D1697" s="248"/>
      <c r="E1697" s="248"/>
      <c r="F1697" s="248"/>
      <c r="G1697" s="248"/>
      <c r="H1697" s="248"/>
      <c r="I1697" s="248"/>
      <c r="J1697" s="248"/>
      <c r="K1697" s="248"/>
      <c r="L1697" s="249"/>
    </row>
    <row r="1698" spans="1:12">
      <c r="A1698" s="68"/>
      <c r="B1698" s="129"/>
      <c r="C1698" s="130"/>
      <c r="D1698" s="130"/>
      <c r="E1698" s="130"/>
      <c r="F1698" s="130"/>
      <c r="G1698" s="130"/>
      <c r="H1698" s="130"/>
      <c r="I1698" s="130"/>
      <c r="J1698" s="130"/>
      <c r="K1698" s="130"/>
      <c r="L1698" s="131"/>
    </row>
    <row r="1699" spans="1:12">
      <c r="A1699" s="69"/>
      <c r="B1699" s="277" t="s">
        <v>76</v>
      </c>
      <c r="C1699" s="251"/>
      <c r="D1699" s="121"/>
      <c r="E1699" s="121" t="s">
        <v>55</v>
      </c>
      <c r="F1699" s="121" t="s">
        <v>56</v>
      </c>
      <c r="G1699" s="121" t="s">
        <v>57</v>
      </c>
      <c r="H1699" s="121" t="s">
        <v>58</v>
      </c>
      <c r="I1699" s="121" t="s">
        <v>82</v>
      </c>
      <c r="J1699" s="2"/>
      <c r="K1699" s="2"/>
      <c r="L1699" s="131"/>
    </row>
    <row r="1700" spans="1:12">
      <c r="A1700" s="69"/>
      <c r="B1700" s="382" t="s">
        <v>238</v>
      </c>
      <c r="C1700" s="383"/>
      <c r="D1700" s="28" t="s">
        <v>95</v>
      </c>
      <c r="E1700" s="23">
        <v>2</v>
      </c>
      <c r="F1700" s="23">
        <v>2.2000000000000002</v>
      </c>
      <c r="G1700" s="6">
        <v>1</v>
      </c>
      <c r="H1700" s="6"/>
      <c r="I1700" s="6">
        <f>G1700*F1700*E1700</f>
        <v>4.4000000000000004</v>
      </c>
      <c r="J1700" s="2"/>
      <c r="K1700" s="2"/>
      <c r="L1700" s="131"/>
    </row>
    <row r="1701" spans="1:12">
      <c r="A1701" s="69"/>
      <c r="B1701" s="261" t="s">
        <v>152</v>
      </c>
      <c r="C1701" s="262"/>
      <c r="D1701" s="116" t="s">
        <v>93</v>
      </c>
      <c r="E1701" s="23">
        <v>0.8</v>
      </c>
      <c r="F1701" s="23">
        <v>2.1</v>
      </c>
      <c r="G1701" s="23">
        <v>1</v>
      </c>
      <c r="H1701" s="25"/>
      <c r="I1701" s="6">
        <f>G1701*F1701*E1701</f>
        <v>1.6800000000000002</v>
      </c>
      <c r="J1701" s="254"/>
      <c r="K1701" s="256"/>
      <c r="L1701" s="131"/>
    </row>
    <row r="1702" spans="1:12">
      <c r="A1702" s="69"/>
      <c r="B1702" s="252" t="s">
        <v>284</v>
      </c>
      <c r="C1702" s="253"/>
      <c r="D1702" s="20"/>
      <c r="E1702" s="3">
        <v>1.5</v>
      </c>
      <c r="F1702" s="3">
        <v>2.8</v>
      </c>
      <c r="G1702" s="113">
        <v>1</v>
      </c>
      <c r="H1702" s="25"/>
      <c r="I1702" s="6">
        <f>(G1702*F1702*E1702)-I1701</f>
        <v>2.5199999999999991</v>
      </c>
      <c r="J1702" s="2"/>
      <c r="K1702" s="2"/>
      <c r="L1702" s="131"/>
    </row>
    <row r="1703" spans="1:12">
      <c r="A1703" s="69"/>
      <c r="B1703" s="21"/>
      <c r="C1703" s="21"/>
      <c r="D1703" s="2"/>
      <c r="E1703" s="113"/>
      <c r="F1703" s="2"/>
      <c r="G1703" s="2"/>
      <c r="H1703" s="2"/>
      <c r="I1703" s="121"/>
      <c r="J1703" s="121" t="s">
        <v>52</v>
      </c>
      <c r="K1703" s="4">
        <f>SUM(I1700:I1702)</f>
        <v>8.6</v>
      </c>
      <c r="L1703" s="131"/>
    </row>
    <row r="1704" spans="1:12">
      <c r="A1704" s="69"/>
      <c r="B1704" s="245" t="s">
        <v>621</v>
      </c>
      <c r="C1704" s="245"/>
      <c r="D1704" s="245"/>
      <c r="E1704" s="245"/>
      <c r="F1704" s="245"/>
      <c r="G1704" s="245"/>
      <c r="H1704" s="245"/>
      <c r="I1704" s="245"/>
      <c r="J1704" s="130"/>
      <c r="K1704" s="130"/>
      <c r="L1704" s="131"/>
    </row>
    <row r="1705" spans="1:12">
      <c r="A1705" s="70"/>
      <c r="B1705" s="129"/>
      <c r="C1705" s="130"/>
      <c r="D1705" s="130"/>
      <c r="E1705" s="130"/>
      <c r="F1705" s="130"/>
      <c r="G1705" s="130"/>
      <c r="H1705" s="130"/>
      <c r="I1705" s="130"/>
      <c r="J1705" s="130"/>
      <c r="K1705" s="130"/>
      <c r="L1705" s="131"/>
    </row>
    <row r="1706" spans="1:12">
      <c r="A1706" s="67" t="s">
        <v>338</v>
      </c>
      <c r="B1706" s="248" t="s">
        <v>34</v>
      </c>
      <c r="C1706" s="248"/>
      <c r="D1706" s="248"/>
      <c r="E1706" s="248"/>
      <c r="F1706" s="248"/>
      <c r="G1706" s="248"/>
      <c r="H1706" s="248"/>
      <c r="I1706" s="248"/>
      <c r="J1706" s="248"/>
      <c r="K1706" s="248"/>
      <c r="L1706" s="249"/>
    </row>
    <row r="1707" spans="1:12">
      <c r="A1707" s="68"/>
      <c r="B1707" s="129"/>
      <c r="C1707" s="130"/>
      <c r="D1707" s="130"/>
      <c r="E1707" s="130"/>
      <c r="F1707" s="130"/>
      <c r="G1707" s="130"/>
      <c r="H1707" s="130"/>
      <c r="I1707" s="130"/>
      <c r="J1707" s="130"/>
      <c r="K1707" s="130"/>
      <c r="L1707" s="131"/>
    </row>
    <row r="1708" spans="1:12">
      <c r="A1708" s="76"/>
      <c r="B1708" s="277" t="s">
        <v>76</v>
      </c>
      <c r="C1708" s="251"/>
      <c r="D1708" s="121"/>
      <c r="E1708" s="121" t="s">
        <v>55</v>
      </c>
      <c r="F1708" s="121" t="s">
        <v>56</v>
      </c>
      <c r="G1708" s="121" t="s">
        <v>57</v>
      </c>
      <c r="H1708" s="121" t="s">
        <v>58</v>
      </c>
      <c r="I1708" s="121" t="s">
        <v>80</v>
      </c>
      <c r="J1708" s="2"/>
      <c r="K1708" s="56"/>
      <c r="L1708" s="131"/>
    </row>
    <row r="1709" spans="1:12">
      <c r="A1709" s="76"/>
      <c r="B1709" s="336" t="s">
        <v>342</v>
      </c>
      <c r="C1709" s="338"/>
      <c r="D1709" s="56"/>
      <c r="E1709" s="56"/>
      <c r="F1709" s="56"/>
      <c r="G1709" s="134">
        <f>SUM(G1687:G1693)</f>
        <v>9</v>
      </c>
      <c r="H1709" s="56"/>
      <c r="I1709" s="56"/>
      <c r="J1709" s="56"/>
      <c r="K1709" s="56"/>
      <c r="L1709" s="131"/>
    </row>
    <row r="1710" spans="1:12">
      <c r="A1710" s="76"/>
      <c r="B1710" s="336" t="s">
        <v>162</v>
      </c>
      <c r="C1710" s="338"/>
      <c r="D1710" s="56"/>
      <c r="E1710" s="56"/>
      <c r="F1710" s="56"/>
      <c r="G1710" s="134">
        <v>6</v>
      </c>
      <c r="H1710" s="56"/>
      <c r="I1710" s="56"/>
      <c r="J1710" s="56"/>
      <c r="K1710" s="56"/>
      <c r="L1710" s="131"/>
    </row>
    <row r="1711" spans="1:12">
      <c r="A1711" s="76"/>
      <c r="B1711" s="56"/>
      <c r="C1711" s="56"/>
      <c r="D1711" s="56"/>
      <c r="E1711" s="56"/>
      <c r="F1711" s="56"/>
      <c r="G1711" s="56"/>
      <c r="H1711" s="56"/>
      <c r="I1711" s="56"/>
      <c r="J1711" s="57" t="s">
        <v>52</v>
      </c>
      <c r="K1711" s="58">
        <f>SUM(G1709:G1710)</f>
        <v>15</v>
      </c>
      <c r="L1711" s="131"/>
    </row>
    <row r="1712" spans="1:12">
      <c r="A1712" s="69"/>
      <c r="B1712" s="129"/>
      <c r="C1712" s="130"/>
      <c r="D1712" s="130"/>
      <c r="E1712" s="130"/>
      <c r="F1712" s="130"/>
      <c r="G1712" s="130"/>
      <c r="H1712" s="130"/>
      <c r="I1712" s="130"/>
      <c r="J1712" s="130"/>
      <c r="K1712" s="130"/>
      <c r="L1712" s="131"/>
    </row>
    <row r="1713" spans="1:12">
      <c r="A1713" s="70"/>
      <c r="B1713" s="246" t="s">
        <v>285</v>
      </c>
      <c r="C1713" s="247"/>
      <c r="D1713" s="247"/>
      <c r="E1713" s="247"/>
      <c r="F1713" s="247"/>
      <c r="G1713" s="130"/>
      <c r="H1713" s="130"/>
      <c r="I1713" s="130"/>
      <c r="J1713" s="130"/>
      <c r="K1713" s="130"/>
      <c r="L1713" s="131"/>
    </row>
    <row r="1714" spans="1:12">
      <c r="A1714" s="70"/>
      <c r="B1714" s="245" t="s">
        <v>621</v>
      </c>
      <c r="C1714" s="245"/>
      <c r="D1714" s="245"/>
      <c r="E1714" s="245"/>
      <c r="F1714" s="245"/>
      <c r="G1714" s="245"/>
      <c r="H1714" s="245"/>
      <c r="I1714" s="245"/>
      <c r="J1714" s="130"/>
      <c r="K1714" s="130"/>
      <c r="L1714" s="131"/>
    </row>
    <row r="1715" spans="1:12">
      <c r="A1715" s="70"/>
      <c r="B1715" s="129"/>
      <c r="C1715" s="130"/>
      <c r="D1715" s="130"/>
      <c r="E1715" s="130"/>
      <c r="F1715" s="130"/>
      <c r="G1715" s="130"/>
      <c r="H1715" s="130"/>
      <c r="I1715" s="130"/>
      <c r="J1715" s="130"/>
      <c r="K1715" s="130"/>
      <c r="L1715" s="131"/>
    </row>
    <row r="1716" spans="1:12">
      <c r="A1716" s="67" t="s">
        <v>339</v>
      </c>
      <c r="B1716" s="248" t="s">
        <v>35</v>
      </c>
      <c r="C1716" s="248"/>
      <c r="D1716" s="248"/>
      <c r="E1716" s="248"/>
      <c r="F1716" s="248"/>
      <c r="G1716" s="248"/>
      <c r="H1716" s="248"/>
      <c r="I1716" s="248"/>
      <c r="J1716" s="248"/>
      <c r="K1716" s="248"/>
      <c r="L1716" s="249"/>
    </row>
    <row r="1717" spans="1:12" ht="29.4" customHeight="1">
      <c r="A1717" s="67" t="s">
        <v>340</v>
      </c>
      <c r="B1717" s="248" t="s">
        <v>158</v>
      </c>
      <c r="C1717" s="248"/>
      <c r="D1717" s="248"/>
      <c r="E1717" s="248"/>
      <c r="F1717" s="248"/>
      <c r="G1717" s="248"/>
      <c r="H1717" s="248"/>
      <c r="I1717" s="248"/>
      <c r="J1717" s="248"/>
      <c r="K1717" s="248"/>
      <c r="L1717" s="249"/>
    </row>
    <row r="1718" spans="1:12">
      <c r="A1718" s="68"/>
      <c r="B1718" s="129"/>
      <c r="C1718" s="130"/>
      <c r="D1718" s="130"/>
      <c r="E1718" s="130"/>
      <c r="F1718" s="130"/>
      <c r="G1718" s="130"/>
      <c r="H1718" s="130"/>
      <c r="I1718" s="130"/>
      <c r="J1718" s="130"/>
      <c r="K1718" s="130"/>
      <c r="L1718" s="131"/>
    </row>
    <row r="1719" spans="1:12">
      <c r="A1719" s="69"/>
      <c r="B1719" s="37"/>
      <c r="C1719" s="37"/>
      <c r="D1719" s="38"/>
      <c r="E1719" s="38" t="s">
        <v>55</v>
      </c>
      <c r="F1719" s="38" t="s">
        <v>56</v>
      </c>
      <c r="G1719" s="38" t="s">
        <v>57</v>
      </c>
      <c r="H1719" s="38" t="s">
        <v>58</v>
      </c>
      <c r="I1719" s="38" t="s">
        <v>299</v>
      </c>
      <c r="J1719" s="38"/>
      <c r="K1719" s="2"/>
      <c r="L1719" s="131"/>
    </row>
    <row r="1720" spans="1:12" ht="13.95" customHeight="1">
      <c r="A1720" s="69"/>
      <c r="B1720" s="250" t="s">
        <v>236</v>
      </c>
      <c r="C1720" s="251"/>
      <c r="D1720" s="3" t="s">
        <v>155</v>
      </c>
      <c r="E1720" s="3">
        <v>2.6</v>
      </c>
      <c r="F1720" s="3">
        <v>0.6</v>
      </c>
      <c r="G1720" s="23">
        <v>2</v>
      </c>
      <c r="H1720" s="38"/>
      <c r="I1720" s="64">
        <f>E1720*F1720*G1720</f>
        <v>3.12</v>
      </c>
      <c r="J1720" s="305" t="s">
        <v>10</v>
      </c>
      <c r="K1720" s="306"/>
      <c r="L1720" s="131"/>
    </row>
    <row r="1721" spans="1:12">
      <c r="A1721" s="69"/>
      <c r="B1721" s="250" t="s">
        <v>232</v>
      </c>
      <c r="C1721" s="251"/>
      <c r="D1721" s="99" t="s">
        <v>155</v>
      </c>
      <c r="E1721" s="3">
        <v>2.6</v>
      </c>
      <c r="F1721" s="3">
        <v>0.6</v>
      </c>
      <c r="G1721" s="23">
        <v>2</v>
      </c>
      <c r="H1721" s="38"/>
      <c r="I1721" s="64">
        <f t="shared" ref="I1721:I1729" si="74">E1721*F1721*G1721</f>
        <v>3.12</v>
      </c>
      <c r="J1721" s="307"/>
      <c r="K1721" s="308"/>
      <c r="L1721" s="131"/>
    </row>
    <row r="1722" spans="1:12">
      <c r="A1722" s="69"/>
      <c r="B1722" s="277" t="s">
        <v>75</v>
      </c>
      <c r="C1722" s="251"/>
      <c r="D1722" s="99" t="s">
        <v>148</v>
      </c>
      <c r="E1722" s="3">
        <v>0.6</v>
      </c>
      <c r="F1722" s="3">
        <v>0.4</v>
      </c>
      <c r="G1722" s="23">
        <v>2</v>
      </c>
      <c r="H1722" s="38"/>
      <c r="I1722" s="64">
        <f t="shared" si="74"/>
        <v>0.48</v>
      </c>
      <c r="J1722" s="307"/>
      <c r="K1722" s="308"/>
      <c r="L1722" s="131"/>
    </row>
    <row r="1723" spans="1:12">
      <c r="A1723" s="69"/>
      <c r="B1723" s="277" t="s">
        <v>233</v>
      </c>
      <c r="C1723" s="251"/>
      <c r="D1723" s="99" t="s">
        <v>148</v>
      </c>
      <c r="E1723" s="3">
        <v>0.6</v>
      </c>
      <c r="F1723" s="3">
        <v>0.4</v>
      </c>
      <c r="G1723" s="23">
        <v>1</v>
      </c>
      <c r="H1723" s="38"/>
      <c r="I1723" s="64">
        <f t="shared" si="74"/>
        <v>0.24</v>
      </c>
      <c r="J1723" s="307"/>
      <c r="K1723" s="308"/>
      <c r="L1723" s="131"/>
    </row>
    <row r="1724" spans="1:12">
      <c r="A1724" s="69"/>
      <c r="B1724" s="277" t="s">
        <v>78</v>
      </c>
      <c r="C1724" s="251"/>
      <c r="D1724" s="99" t="s">
        <v>148</v>
      </c>
      <c r="E1724" s="3">
        <v>0.6</v>
      </c>
      <c r="F1724" s="3">
        <v>0.4</v>
      </c>
      <c r="G1724" s="23">
        <v>1</v>
      </c>
      <c r="H1724" s="38"/>
      <c r="I1724" s="64">
        <f t="shared" si="74"/>
        <v>0.24</v>
      </c>
      <c r="J1724" s="307"/>
      <c r="K1724" s="308"/>
      <c r="L1724" s="131"/>
    </row>
    <row r="1725" spans="1:12">
      <c r="A1725" s="69"/>
      <c r="B1725" s="277" t="s">
        <v>62</v>
      </c>
      <c r="C1725" s="251"/>
      <c r="D1725" s="99" t="s">
        <v>115</v>
      </c>
      <c r="E1725" s="3">
        <v>1.7</v>
      </c>
      <c r="F1725" s="3">
        <v>1.05</v>
      </c>
      <c r="G1725" s="23">
        <v>1</v>
      </c>
      <c r="H1725" s="38"/>
      <c r="I1725" s="64">
        <f t="shared" si="74"/>
        <v>1.7849999999999999</v>
      </c>
      <c r="J1725" s="307"/>
      <c r="K1725" s="308"/>
      <c r="L1725" s="131"/>
    </row>
    <row r="1726" spans="1:12">
      <c r="A1726" s="69"/>
      <c r="B1726" s="277" t="s">
        <v>235</v>
      </c>
      <c r="C1726" s="251"/>
      <c r="D1726" s="99" t="s">
        <v>155</v>
      </c>
      <c r="E1726" s="3">
        <v>2.6</v>
      </c>
      <c r="F1726" s="3">
        <v>0.6</v>
      </c>
      <c r="G1726" s="23">
        <v>2</v>
      </c>
      <c r="H1726" s="38"/>
      <c r="I1726" s="64">
        <f t="shared" si="74"/>
        <v>3.12</v>
      </c>
      <c r="J1726" s="307"/>
      <c r="K1726" s="308"/>
      <c r="L1726" s="131"/>
    </row>
    <row r="1727" spans="1:12">
      <c r="A1727" s="69"/>
      <c r="B1727" s="315" t="s">
        <v>74</v>
      </c>
      <c r="C1727" s="253"/>
      <c r="D1727" s="99" t="s">
        <v>148</v>
      </c>
      <c r="E1727" s="3">
        <v>0.6</v>
      </c>
      <c r="F1727" s="3">
        <v>0.4</v>
      </c>
      <c r="G1727" s="23">
        <v>2</v>
      </c>
      <c r="H1727" s="38"/>
      <c r="I1727" s="64">
        <f t="shared" si="74"/>
        <v>0.48</v>
      </c>
      <c r="J1727" s="307"/>
      <c r="K1727" s="308"/>
      <c r="L1727" s="131"/>
    </row>
    <row r="1728" spans="1:12">
      <c r="A1728" s="69"/>
      <c r="B1728" s="277" t="s">
        <v>61</v>
      </c>
      <c r="C1728" s="251"/>
      <c r="D1728" s="99" t="s">
        <v>155</v>
      </c>
      <c r="E1728" s="3">
        <v>2.6</v>
      </c>
      <c r="F1728" s="3">
        <v>0.6</v>
      </c>
      <c r="G1728" s="23">
        <v>1</v>
      </c>
      <c r="H1728" s="38"/>
      <c r="I1728" s="64">
        <f t="shared" si="74"/>
        <v>1.56</v>
      </c>
      <c r="J1728" s="307"/>
      <c r="K1728" s="308"/>
      <c r="L1728" s="131"/>
    </row>
    <row r="1729" spans="1:12" ht="13.95" customHeight="1">
      <c r="A1729" s="69"/>
      <c r="B1729" s="314" t="s">
        <v>156</v>
      </c>
      <c r="C1729" s="256"/>
      <c r="D1729" s="99" t="s">
        <v>155</v>
      </c>
      <c r="E1729" s="3">
        <v>2.6</v>
      </c>
      <c r="F1729" s="3">
        <v>0.6</v>
      </c>
      <c r="G1729" s="23">
        <v>1</v>
      </c>
      <c r="H1729" s="38"/>
      <c r="I1729" s="64">
        <f t="shared" si="74"/>
        <v>1.56</v>
      </c>
      <c r="J1729" s="309"/>
      <c r="K1729" s="310"/>
      <c r="L1729" s="131"/>
    </row>
    <row r="1730" spans="1:12">
      <c r="A1730" s="69"/>
      <c r="B1730" s="2"/>
      <c r="C1730" s="2"/>
      <c r="D1730" s="121"/>
      <c r="E1730" s="121"/>
      <c r="F1730" s="121"/>
      <c r="G1730" s="121"/>
      <c r="H1730" s="121"/>
      <c r="I1730" s="121"/>
      <c r="J1730" s="121" t="s">
        <v>52</v>
      </c>
      <c r="K1730" s="4">
        <f>SUM(I1720:I1729)</f>
        <v>15.705000000000002</v>
      </c>
      <c r="L1730" s="131"/>
    </row>
    <row r="1731" spans="1:12">
      <c r="A1731" s="72"/>
      <c r="B1731" s="245" t="s">
        <v>621</v>
      </c>
      <c r="C1731" s="245"/>
      <c r="D1731" s="245"/>
      <c r="E1731" s="245"/>
      <c r="F1731" s="245"/>
      <c r="G1731" s="245"/>
      <c r="H1731" s="245"/>
      <c r="I1731" s="245"/>
      <c r="J1731" s="13"/>
      <c r="K1731" s="14"/>
      <c r="L1731" s="131"/>
    </row>
    <row r="1732" spans="1:12">
      <c r="A1732" s="72"/>
      <c r="B1732" s="130"/>
      <c r="C1732" s="130"/>
      <c r="D1732" s="130"/>
      <c r="E1732" s="130"/>
      <c r="F1732" s="130"/>
      <c r="G1732" s="130"/>
      <c r="H1732" s="130"/>
      <c r="I1732" s="130"/>
      <c r="J1732" s="130"/>
      <c r="K1732" s="130"/>
      <c r="L1732" s="131"/>
    </row>
    <row r="1733" spans="1:12">
      <c r="A1733" s="67" t="s">
        <v>341</v>
      </c>
      <c r="B1733" s="248" t="s">
        <v>157</v>
      </c>
      <c r="C1733" s="248"/>
      <c r="D1733" s="248"/>
      <c r="E1733" s="248"/>
      <c r="F1733" s="248"/>
      <c r="G1733" s="248"/>
      <c r="H1733" s="248"/>
      <c r="I1733" s="248"/>
      <c r="J1733" s="248"/>
      <c r="K1733" s="248"/>
      <c r="L1733" s="249"/>
    </row>
    <row r="1734" spans="1:12">
      <c r="A1734" s="72"/>
      <c r="B1734" s="130"/>
      <c r="C1734" s="130"/>
      <c r="D1734" s="130"/>
      <c r="E1734" s="130"/>
      <c r="F1734" s="130"/>
      <c r="G1734" s="130"/>
      <c r="H1734" s="130"/>
      <c r="I1734" s="130"/>
      <c r="J1734" s="130"/>
      <c r="K1734" s="130"/>
      <c r="L1734" s="131"/>
    </row>
    <row r="1735" spans="1:12">
      <c r="A1735" s="72"/>
      <c r="B1735" s="300"/>
      <c r="C1735" s="301"/>
      <c r="D1735" s="121"/>
      <c r="E1735" s="121" t="s">
        <v>55</v>
      </c>
      <c r="F1735" s="121" t="s">
        <v>56</v>
      </c>
      <c r="G1735" s="121" t="s">
        <v>57</v>
      </c>
      <c r="H1735" s="121" t="s">
        <v>58</v>
      </c>
      <c r="I1735" s="121" t="s">
        <v>59</v>
      </c>
      <c r="J1735" s="2"/>
      <c r="K1735" s="2"/>
      <c r="L1735" s="131"/>
    </row>
    <row r="1736" spans="1:12">
      <c r="A1736" s="72"/>
      <c r="B1736" s="252" t="s">
        <v>156</v>
      </c>
      <c r="C1736" s="253"/>
      <c r="D1736" s="3" t="s">
        <v>149</v>
      </c>
      <c r="E1736" s="3">
        <v>1</v>
      </c>
      <c r="F1736" s="3">
        <v>0.8</v>
      </c>
      <c r="G1736" s="95">
        <v>1</v>
      </c>
      <c r="H1736" s="2"/>
      <c r="I1736" s="64">
        <f>F1736*E1736*G1736</f>
        <v>0.8</v>
      </c>
      <c r="J1736" s="401"/>
      <c r="K1736" s="402"/>
      <c r="L1736" s="131"/>
    </row>
    <row r="1737" spans="1:12">
      <c r="A1737" s="72"/>
      <c r="B1737" s="22"/>
      <c r="C1737" s="22"/>
      <c r="D1737" s="3"/>
      <c r="E1737" s="3"/>
      <c r="F1737" s="3"/>
      <c r="G1737" s="2"/>
      <c r="H1737" s="2"/>
      <c r="I1737" s="113"/>
      <c r="J1737" s="121" t="s">
        <v>52</v>
      </c>
      <c r="K1737" s="94">
        <f>SUM(I1736:I1737)</f>
        <v>0.8</v>
      </c>
      <c r="L1737" s="131"/>
    </row>
    <row r="1738" spans="1:12">
      <c r="A1738" s="72"/>
      <c r="B1738" s="245" t="s">
        <v>621</v>
      </c>
      <c r="C1738" s="245"/>
      <c r="D1738" s="245"/>
      <c r="E1738" s="245"/>
      <c r="F1738" s="245"/>
      <c r="G1738" s="245"/>
      <c r="H1738" s="245"/>
      <c r="I1738" s="245"/>
      <c r="J1738" s="13"/>
      <c r="K1738" s="229"/>
      <c r="L1738" s="131"/>
    </row>
    <row r="1739" spans="1:12">
      <c r="A1739" s="72"/>
      <c r="B1739" s="130"/>
      <c r="C1739" s="130"/>
      <c r="D1739" s="130"/>
      <c r="E1739" s="130"/>
      <c r="F1739" s="130"/>
      <c r="G1739" s="130"/>
      <c r="H1739" s="130"/>
      <c r="I1739" s="130"/>
      <c r="J1739" s="130"/>
      <c r="K1739" s="130"/>
      <c r="L1739" s="131"/>
    </row>
    <row r="1740" spans="1:12">
      <c r="A1740" s="156">
        <v>11</v>
      </c>
      <c r="B1740" s="363" t="s">
        <v>36</v>
      </c>
      <c r="C1740" s="363"/>
      <c r="D1740" s="363"/>
      <c r="E1740" s="363"/>
      <c r="F1740" s="363"/>
      <c r="G1740" s="363"/>
      <c r="H1740" s="363"/>
      <c r="I1740" s="363"/>
      <c r="J1740" s="363"/>
      <c r="K1740" s="363"/>
      <c r="L1740" s="364"/>
    </row>
    <row r="1741" spans="1:12" ht="31.2" customHeight="1">
      <c r="A1741" s="67" t="s">
        <v>367</v>
      </c>
      <c r="B1741" s="248" t="s">
        <v>37</v>
      </c>
      <c r="C1741" s="248"/>
      <c r="D1741" s="248"/>
      <c r="E1741" s="248"/>
      <c r="F1741" s="248"/>
      <c r="G1741" s="248"/>
      <c r="H1741" s="248"/>
      <c r="I1741" s="248"/>
      <c r="J1741" s="248"/>
      <c r="K1741" s="248"/>
      <c r="L1741" s="249"/>
    </row>
    <row r="1742" spans="1:12">
      <c r="A1742" s="68"/>
      <c r="B1742" s="129"/>
      <c r="C1742" s="130"/>
      <c r="D1742" s="130"/>
      <c r="E1742" s="130"/>
      <c r="F1742" s="130"/>
      <c r="G1742" s="130"/>
      <c r="H1742" s="130"/>
      <c r="I1742" s="130"/>
      <c r="J1742" s="130"/>
      <c r="K1742" s="130"/>
      <c r="L1742" s="131"/>
    </row>
    <row r="1743" spans="1:12">
      <c r="A1743" s="69"/>
      <c r="B1743" s="300" t="s">
        <v>116</v>
      </c>
      <c r="C1743" s="301"/>
      <c r="D1743" s="121" t="s">
        <v>54</v>
      </c>
      <c r="E1743" s="121" t="s">
        <v>55</v>
      </c>
      <c r="F1743" s="121" t="s">
        <v>247</v>
      </c>
      <c r="G1743" s="121" t="s">
        <v>57</v>
      </c>
      <c r="H1743" s="121" t="s">
        <v>58</v>
      </c>
      <c r="I1743" s="121"/>
      <c r="J1743" s="2"/>
      <c r="K1743" s="2"/>
      <c r="L1743" s="131"/>
    </row>
    <row r="1744" spans="1:12" ht="13.95" customHeight="1">
      <c r="A1744" s="76"/>
      <c r="B1744" s="252" t="s">
        <v>126</v>
      </c>
      <c r="C1744" s="253"/>
      <c r="D1744" s="3"/>
      <c r="E1744" s="3"/>
      <c r="F1744" s="3"/>
      <c r="G1744" s="95">
        <v>1653.08</v>
      </c>
      <c r="H1744" s="2"/>
      <c r="I1744" s="254"/>
      <c r="J1744" s="255"/>
      <c r="K1744" s="256"/>
      <c r="L1744" s="131"/>
    </row>
    <row r="1745" spans="1:12" ht="13.95" customHeight="1">
      <c r="A1745" s="76"/>
      <c r="B1745" s="254" t="s">
        <v>287</v>
      </c>
      <c r="C1745" s="256"/>
      <c r="D1745" s="415"/>
      <c r="E1745" s="415"/>
      <c r="F1745" s="415"/>
      <c r="G1745" s="404">
        <v>215.02</v>
      </c>
      <c r="H1745" s="2"/>
      <c r="I1745" s="322"/>
      <c r="J1745" s="347"/>
      <c r="K1745" s="323"/>
      <c r="L1745" s="131"/>
    </row>
    <row r="1746" spans="1:12">
      <c r="A1746" s="76"/>
      <c r="B1746" s="322"/>
      <c r="C1746" s="323"/>
      <c r="D1746" s="416"/>
      <c r="E1746" s="416"/>
      <c r="F1746" s="416"/>
      <c r="G1746" s="405"/>
      <c r="H1746" s="2"/>
      <c r="I1746" s="113"/>
      <c r="J1746" s="121" t="s">
        <v>52</v>
      </c>
      <c r="K1746" s="94">
        <f>SUM(G1744:G1746)</f>
        <v>1868.1</v>
      </c>
      <c r="L1746" s="131"/>
    </row>
    <row r="1747" spans="1:12">
      <c r="A1747" s="69"/>
      <c r="B1747" s="129"/>
      <c r="C1747" s="130"/>
      <c r="D1747" s="130"/>
      <c r="E1747" s="130"/>
      <c r="F1747" s="130"/>
      <c r="G1747" s="130"/>
      <c r="H1747" s="130"/>
      <c r="I1747" s="130"/>
      <c r="J1747" s="130"/>
      <c r="K1747" s="130"/>
      <c r="L1747" s="131"/>
    </row>
    <row r="1748" spans="1:12">
      <c r="A1748" s="69"/>
      <c r="B1748" s="246" t="s">
        <v>622</v>
      </c>
      <c r="C1748" s="247"/>
      <c r="D1748" s="247"/>
      <c r="E1748" s="247"/>
      <c r="F1748" s="247"/>
      <c r="G1748" s="247"/>
      <c r="H1748" s="247"/>
      <c r="I1748" s="130"/>
      <c r="J1748" s="130"/>
      <c r="K1748" s="130"/>
      <c r="L1748" s="131"/>
    </row>
    <row r="1749" spans="1:12">
      <c r="A1749" s="69"/>
      <c r="B1749" s="114"/>
      <c r="C1749" s="115"/>
      <c r="D1749" s="115"/>
      <c r="E1749" s="115"/>
      <c r="F1749" s="115"/>
      <c r="G1749" s="115"/>
      <c r="H1749" s="115"/>
      <c r="I1749" s="130"/>
      <c r="J1749" s="130"/>
      <c r="K1749" s="130"/>
      <c r="L1749" s="131"/>
    </row>
    <row r="1750" spans="1:12">
      <c r="A1750" s="69"/>
      <c r="B1750" s="350"/>
      <c r="C1750" s="346"/>
      <c r="D1750" s="130"/>
      <c r="E1750" s="130"/>
      <c r="F1750" s="130"/>
      <c r="G1750" s="130"/>
      <c r="H1750" s="346"/>
      <c r="I1750" s="346"/>
      <c r="J1750" s="130"/>
      <c r="K1750" s="130"/>
      <c r="L1750" s="131"/>
    </row>
    <row r="1751" spans="1:12" ht="58.2" customHeight="1">
      <c r="A1751" s="69"/>
      <c r="B1751" s="129"/>
      <c r="C1751" s="130"/>
      <c r="D1751" s="130"/>
      <c r="E1751" s="130"/>
      <c r="F1751" s="130"/>
      <c r="G1751" s="130"/>
      <c r="H1751" s="130"/>
      <c r="I1751" s="130"/>
      <c r="J1751" s="130"/>
      <c r="K1751" s="130"/>
      <c r="L1751" s="131"/>
    </row>
    <row r="1752" spans="1:12" ht="24.6" customHeight="1">
      <c r="A1752" s="69"/>
      <c r="B1752" s="129"/>
      <c r="C1752" s="130"/>
      <c r="D1752" s="130"/>
      <c r="E1752" s="130"/>
      <c r="F1752" s="130"/>
      <c r="G1752" s="130"/>
      <c r="H1752" s="130"/>
      <c r="I1752" s="130"/>
      <c r="J1752" s="130"/>
      <c r="K1752" s="130"/>
      <c r="L1752" s="131"/>
    </row>
    <row r="1753" spans="1:12">
      <c r="A1753" s="69"/>
      <c r="B1753" s="129"/>
      <c r="C1753" s="130"/>
      <c r="D1753" s="130"/>
      <c r="E1753" s="130"/>
      <c r="F1753" s="130"/>
      <c r="G1753" s="130"/>
      <c r="H1753" s="346"/>
      <c r="I1753" s="346"/>
      <c r="J1753" s="130"/>
      <c r="K1753" s="130"/>
      <c r="L1753" s="131"/>
    </row>
    <row r="1754" spans="1:12">
      <c r="A1754" s="69"/>
      <c r="B1754" s="129"/>
      <c r="C1754" s="130"/>
      <c r="D1754" s="130"/>
      <c r="E1754" s="130"/>
      <c r="F1754" s="130"/>
      <c r="G1754" s="130"/>
      <c r="H1754" s="130"/>
      <c r="I1754" s="130"/>
      <c r="J1754" s="130"/>
      <c r="K1754" s="130"/>
      <c r="L1754" s="131"/>
    </row>
    <row r="1755" spans="1:12" ht="50.4" customHeight="1">
      <c r="A1755" s="69"/>
      <c r="B1755" s="129"/>
      <c r="C1755" s="130"/>
      <c r="D1755" s="130"/>
      <c r="E1755" s="130"/>
      <c r="F1755" s="130"/>
      <c r="G1755" s="130"/>
      <c r="H1755" s="130"/>
      <c r="I1755" s="130"/>
      <c r="J1755" s="130"/>
      <c r="K1755" s="130"/>
      <c r="L1755" s="131"/>
    </row>
    <row r="1756" spans="1:12">
      <c r="A1756" s="69"/>
      <c r="B1756" s="129"/>
      <c r="C1756" s="130"/>
      <c r="D1756" s="130"/>
      <c r="E1756" s="130"/>
      <c r="F1756" s="130"/>
      <c r="G1756" s="130"/>
      <c r="H1756" s="130"/>
      <c r="I1756" s="130"/>
      <c r="J1756" s="130"/>
      <c r="K1756" s="130"/>
      <c r="L1756" s="131"/>
    </row>
    <row r="1757" spans="1:12" ht="37.200000000000003" customHeight="1">
      <c r="A1757" s="67" t="s">
        <v>368</v>
      </c>
      <c r="B1757" s="248" t="s">
        <v>580</v>
      </c>
      <c r="C1757" s="248"/>
      <c r="D1757" s="248"/>
      <c r="E1757" s="248"/>
      <c r="F1757" s="248"/>
      <c r="G1757" s="248"/>
      <c r="H1757" s="248"/>
      <c r="I1757" s="248"/>
      <c r="J1757" s="248"/>
      <c r="K1757" s="248"/>
      <c r="L1757" s="249"/>
    </row>
    <row r="1758" spans="1:12">
      <c r="A1758" s="70"/>
      <c r="B1758" s="129"/>
      <c r="C1758" s="130"/>
      <c r="D1758" s="130"/>
      <c r="E1758" s="130"/>
      <c r="F1758" s="130"/>
      <c r="G1758" s="130"/>
      <c r="H1758" s="130"/>
      <c r="I1758" s="130"/>
      <c r="J1758" s="130"/>
      <c r="K1758" s="130"/>
      <c r="L1758" s="131"/>
    </row>
    <row r="1759" spans="1:12">
      <c r="A1759" s="72"/>
      <c r="B1759" s="250" t="s">
        <v>116</v>
      </c>
      <c r="C1759" s="251"/>
      <c r="D1759" s="38" t="s">
        <v>54</v>
      </c>
      <c r="E1759" s="38" t="s">
        <v>55</v>
      </c>
      <c r="F1759" s="38" t="s">
        <v>247</v>
      </c>
      <c r="G1759" s="38" t="s">
        <v>57</v>
      </c>
      <c r="H1759" s="38" t="s">
        <v>58</v>
      </c>
      <c r="I1759" s="38" t="s">
        <v>59</v>
      </c>
      <c r="J1759" s="37"/>
      <c r="K1759" s="37"/>
      <c r="L1759" s="131"/>
    </row>
    <row r="1760" spans="1:12" ht="13.8" customHeight="1">
      <c r="A1760" s="72"/>
      <c r="B1760" s="252" t="s">
        <v>286</v>
      </c>
      <c r="C1760" s="253"/>
      <c r="D1760" s="3"/>
      <c r="E1760" s="3"/>
      <c r="F1760" s="3"/>
      <c r="G1760" s="113">
        <v>477.62</v>
      </c>
      <c r="H1760" s="2"/>
      <c r="I1760" s="254" t="s">
        <v>126</v>
      </c>
      <c r="J1760" s="255"/>
      <c r="K1760" s="256"/>
      <c r="L1760" s="131"/>
    </row>
    <row r="1761" spans="1:12">
      <c r="A1761" s="72"/>
      <c r="B1761" s="252" t="s">
        <v>168</v>
      </c>
      <c r="C1761" s="253"/>
      <c r="D1761" s="3"/>
      <c r="E1761" s="3"/>
      <c r="F1761" s="3"/>
      <c r="G1761" s="113">
        <v>852.95</v>
      </c>
      <c r="H1761" s="2"/>
      <c r="I1761" s="353"/>
      <c r="J1761" s="406"/>
      <c r="K1761" s="354"/>
      <c r="L1761" s="131"/>
    </row>
    <row r="1762" spans="1:12" ht="13.8" customHeight="1">
      <c r="A1762" s="72"/>
      <c r="B1762" s="252" t="s">
        <v>117</v>
      </c>
      <c r="C1762" s="253"/>
      <c r="D1762" s="3"/>
      <c r="E1762" s="3"/>
      <c r="F1762" s="3"/>
      <c r="G1762" s="113">
        <v>807.58</v>
      </c>
      <c r="H1762" s="2"/>
      <c r="I1762" s="322"/>
      <c r="J1762" s="347"/>
      <c r="K1762" s="323"/>
      <c r="L1762" s="131"/>
    </row>
    <row r="1763" spans="1:12">
      <c r="A1763" s="72"/>
      <c r="B1763" s="322"/>
      <c r="C1763" s="323"/>
      <c r="D1763" s="225"/>
      <c r="E1763" s="225"/>
      <c r="F1763" s="225"/>
      <c r="G1763" s="224"/>
      <c r="H1763" s="2"/>
      <c r="I1763" s="121"/>
      <c r="J1763" s="121" t="s">
        <v>52</v>
      </c>
      <c r="K1763" s="4">
        <f>SUM(G1760:G1763)</f>
        <v>2138.15</v>
      </c>
      <c r="L1763" s="131"/>
    </row>
    <row r="1764" spans="1:12">
      <c r="A1764" s="72"/>
      <c r="B1764" s="130"/>
      <c r="C1764" s="130"/>
      <c r="D1764" s="130"/>
      <c r="E1764" s="130"/>
      <c r="F1764" s="130"/>
      <c r="G1764" s="130"/>
      <c r="H1764" s="130"/>
      <c r="I1764" s="130"/>
      <c r="J1764" s="130"/>
      <c r="K1764" s="130"/>
      <c r="L1764" s="131"/>
    </row>
    <row r="1765" spans="1:12">
      <c r="A1765" s="72"/>
      <c r="B1765" s="247" t="s">
        <v>622</v>
      </c>
      <c r="C1765" s="247"/>
      <c r="D1765" s="247"/>
      <c r="E1765" s="247"/>
      <c r="F1765" s="247"/>
      <c r="G1765" s="247"/>
      <c r="H1765" s="247"/>
      <c r="I1765" s="247"/>
      <c r="J1765" s="247"/>
      <c r="K1765" s="130"/>
      <c r="L1765" s="131"/>
    </row>
    <row r="1766" spans="1:12">
      <c r="A1766" s="72"/>
      <c r="B1766" s="130"/>
      <c r="C1766" s="130"/>
      <c r="D1766" s="130"/>
      <c r="E1766" s="130"/>
      <c r="F1766" s="130"/>
      <c r="G1766" s="130"/>
      <c r="H1766" s="130"/>
      <c r="I1766" s="130"/>
      <c r="J1766" s="130"/>
      <c r="K1766" s="130"/>
      <c r="L1766" s="131"/>
    </row>
    <row r="1767" spans="1:12">
      <c r="A1767" s="72"/>
      <c r="B1767" s="350"/>
      <c r="C1767" s="346"/>
      <c r="D1767" s="130"/>
      <c r="E1767" s="130"/>
      <c r="F1767" s="130"/>
      <c r="G1767" s="346"/>
      <c r="H1767" s="346"/>
      <c r="I1767" s="346"/>
      <c r="J1767" s="130"/>
      <c r="K1767" s="130"/>
      <c r="L1767" s="131"/>
    </row>
    <row r="1768" spans="1:12" ht="49.2" customHeight="1">
      <c r="A1768" s="72"/>
      <c r="B1768" s="130"/>
      <c r="C1768" s="130"/>
      <c r="D1768" s="130"/>
      <c r="E1768" s="130"/>
      <c r="F1768" s="130"/>
      <c r="G1768" s="130"/>
      <c r="H1768" s="130"/>
      <c r="I1768" s="130"/>
      <c r="J1768" s="130"/>
      <c r="K1768" s="130"/>
      <c r="L1768" s="131"/>
    </row>
    <row r="1769" spans="1:12">
      <c r="A1769" s="72"/>
      <c r="B1769" s="130"/>
      <c r="C1769" s="130"/>
      <c r="D1769" s="130"/>
      <c r="E1769" s="130"/>
      <c r="F1769" s="130"/>
      <c r="G1769" s="130"/>
      <c r="H1769" s="130"/>
      <c r="I1769" s="130"/>
      <c r="J1769" s="130"/>
      <c r="K1769" s="130"/>
      <c r="L1769" s="131"/>
    </row>
    <row r="1770" spans="1:12" ht="13.95" customHeight="1">
      <c r="A1770" s="72"/>
      <c r="B1770" s="130"/>
      <c r="C1770" s="130"/>
      <c r="D1770" s="130"/>
      <c r="E1770" s="130"/>
      <c r="F1770" s="130"/>
      <c r="G1770" s="346"/>
      <c r="H1770" s="346"/>
      <c r="I1770" s="346"/>
      <c r="J1770" s="130"/>
      <c r="K1770" s="130"/>
      <c r="L1770" s="131"/>
    </row>
    <row r="1771" spans="1:12">
      <c r="A1771" s="72"/>
      <c r="B1771" s="130"/>
      <c r="C1771" s="130"/>
      <c r="D1771" s="130"/>
      <c r="E1771" s="130"/>
      <c r="F1771" s="130"/>
      <c r="G1771" s="130"/>
      <c r="H1771" s="130"/>
      <c r="I1771" s="130"/>
      <c r="J1771" s="130"/>
      <c r="K1771" s="130"/>
      <c r="L1771" s="131"/>
    </row>
    <row r="1772" spans="1:12">
      <c r="A1772" s="72"/>
      <c r="B1772" s="130"/>
      <c r="C1772" s="130"/>
      <c r="D1772" s="130"/>
      <c r="E1772" s="130"/>
      <c r="F1772" s="130"/>
      <c r="G1772" s="130"/>
      <c r="H1772" s="130"/>
      <c r="I1772" s="130"/>
      <c r="J1772" s="130"/>
      <c r="K1772" s="130"/>
      <c r="L1772" s="131"/>
    </row>
    <row r="1773" spans="1:12">
      <c r="A1773" s="72"/>
      <c r="B1773" s="130"/>
      <c r="C1773" s="130"/>
      <c r="D1773" s="130"/>
      <c r="E1773" s="130"/>
      <c r="F1773" s="130"/>
      <c r="G1773" s="130"/>
      <c r="H1773" s="130"/>
      <c r="I1773" s="130"/>
      <c r="J1773" s="130"/>
      <c r="K1773" s="130"/>
      <c r="L1773" s="131"/>
    </row>
    <row r="1774" spans="1:12">
      <c r="A1774" s="72"/>
      <c r="B1774" s="130"/>
      <c r="C1774" s="130"/>
      <c r="D1774" s="130"/>
      <c r="E1774" s="130"/>
      <c r="F1774" s="130"/>
      <c r="G1774" s="130"/>
      <c r="H1774" s="130"/>
      <c r="I1774" s="130"/>
      <c r="J1774" s="130"/>
      <c r="K1774" s="130"/>
      <c r="L1774" s="131"/>
    </row>
    <row r="1775" spans="1:12">
      <c r="A1775" s="72"/>
      <c r="B1775" s="130"/>
      <c r="C1775" s="130"/>
      <c r="D1775" s="130"/>
      <c r="E1775" s="130"/>
      <c r="F1775" s="130"/>
      <c r="G1775" s="130"/>
      <c r="H1775" s="130"/>
      <c r="I1775" s="130"/>
      <c r="J1775" s="130"/>
      <c r="K1775" s="130"/>
      <c r="L1775" s="131"/>
    </row>
    <row r="1776" spans="1:12">
      <c r="A1776" s="67" t="s">
        <v>369</v>
      </c>
      <c r="B1776" s="248" t="s">
        <v>610</v>
      </c>
      <c r="C1776" s="248"/>
      <c r="D1776" s="248"/>
      <c r="E1776" s="248"/>
      <c r="F1776" s="248"/>
      <c r="G1776" s="248"/>
      <c r="H1776" s="248"/>
      <c r="I1776" s="248"/>
      <c r="J1776" s="248"/>
      <c r="K1776" s="248"/>
      <c r="L1776" s="249"/>
    </row>
    <row r="1777" spans="1:12">
      <c r="A1777" s="70"/>
      <c r="B1777" s="129"/>
      <c r="C1777" s="130"/>
      <c r="D1777" s="130"/>
      <c r="E1777" s="130"/>
      <c r="F1777" s="130"/>
      <c r="G1777" s="130"/>
      <c r="H1777" s="130"/>
      <c r="I1777" s="130"/>
      <c r="J1777" s="130"/>
      <c r="K1777" s="130"/>
      <c r="L1777" s="131"/>
    </row>
    <row r="1778" spans="1:12">
      <c r="A1778" s="72"/>
      <c r="B1778" s="250" t="s">
        <v>116</v>
      </c>
      <c r="C1778" s="251"/>
      <c r="D1778" s="38" t="s">
        <v>54</v>
      </c>
      <c r="E1778" s="38" t="s">
        <v>55</v>
      </c>
      <c r="F1778" s="38" t="s">
        <v>247</v>
      </c>
      <c r="G1778" s="38" t="s">
        <v>57</v>
      </c>
      <c r="H1778" s="38" t="s">
        <v>58</v>
      </c>
      <c r="I1778" s="38" t="s">
        <v>59</v>
      </c>
      <c r="J1778" s="37"/>
      <c r="K1778" s="37"/>
      <c r="L1778" s="131"/>
    </row>
    <row r="1779" spans="1:12">
      <c r="A1779" s="72"/>
      <c r="B1779" s="252" t="s">
        <v>611</v>
      </c>
      <c r="C1779" s="253"/>
      <c r="D1779" s="3"/>
      <c r="E1779" s="3"/>
      <c r="F1779" s="3"/>
      <c r="G1779" s="113">
        <v>45.64</v>
      </c>
      <c r="H1779" s="2"/>
      <c r="I1779" s="254" t="s">
        <v>287</v>
      </c>
      <c r="J1779" s="255"/>
      <c r="K1779" s="256"/>
      <c r="L1779" s="131"/>
    </row>
    <row r="1780" spans="1:12">
      <c r="A1780" s="72"/>
      <c r="B1780" s="322"/>
      <c r="C1780" s="323"/>
      <c r="D1780" s="225"/>
      <c r="E1780" s="225"/>
      <c r="F1780" s="225"/>
      <c r="G1780" s="226"/>
      <c r="H1780" s="2"/>
      <c r="I1780" s="121"/>
      <c r="J1780" s="121" t="s">
        <v>52</v>
      </c>
      <c r="K1780" s="4">
        <f>SUM(G1779:G1779)</f>
        <v>45.64</v>
      </c>
      <c r="L1780" s="131"/>
    </row>
    <row r="1781" spans="1:12">
      <c r="A1781" s="72"/>
      <c r="B1781" s="130"/>
      <c r="C1781" s="130"/>
      <c r="D1781" s="130"/>
      <c r="E1781" s="130"/>
      <c r="F1781" s="130"/>
      <c r="G1781" s="130"/>
      <c r="H1781" s="130"/>
      <c r="I1781" s="130"/>
      <c r="J1781" s="130"/>
      <c r="K1781" s="130"/>
      <c r="L1781" s="131"/>
    </row>
    <row r="1782" spans="1:12">
      <c r="A1782" s="72"/>
      <c r="B1782" s="130"/>
      <c r="C1782" s="130"/>
      <c r="D1782" s="130"/>
      <c r="E1782" s="130"/>
      <c r="F1782" s="130"/>
      <c r="G1782" s="130"/>
      <c r="H1782" s="130"/>
      <c r="I1782" s="130"/>
      <c r="J1782" s="130"/>
      <c r="K1782" s="130"/>
      <c r="L1782" s="131"/>
    </row>
    <row r="1783" spans="1:12">
      <c r="A1783" s="72"/>
      <c r="B1783" s="130"/>
      <c r="C1783" s="130"/>
      <c r="D1783" s="130"/>
      <c r="E1783" s="130"/>
      <c r="F1783" s="130"/>
      <c r="G1783" s="130"/>
      <c r="H1783" s="130"/>
      <c r="I1783" s="130"/>
      <c r="J1783" s="130"/>
      <c r="K1783" s="130"/>
      <c r="L1783" s="131"/>
    </row>
    <row r="1784" spans="1:12">
      <c r="A1784" s="72"/>
      <c r="B1784" s="130"/>
      <c r="C1784" s="130"/>
      <c r="D1784" s="130"/>
      <c r="E1784" s="130"/>
      <c r="F1784" s="130"/>
      <c r="G1784" s="130"/>
      <c r="H1784" s="130"/>
      <c r="I1784" s="130"/>
      <c r="J1784" s="130"/>
      <c r="K1784" s="130"/>
      <c r="L1784" s="131"/>
    </row>
    <row r="1785" spans="1:12">
      <c r="A1785" s="72"/>
      <c r="B1785" s="130"/>
      <c r="C1785" s="130"/>
      <c r="D1785" s="130"/>
      <c r="E1785" s="130"/>
      <c r="F1785" s="130"/>
      <c r="G1785" s="130"/>
      <c r="H1785" s="130"/>
      <c r="I1785" s="130"/>
      <c r="J1785" s="130"/>
      <c r="K1785" s="130"/>
      <c r="L1785" s="131"/>
    </row>
    <row r="1786" spans="1:12">
      <c r="A1786" s="72"/>
      <c r="B1786" s="130"/>
      <c r="C1786" s="130"/>
      <c r="D1786" s="130"/>
      <c r="E1786" s="130"/>
      <c r="F1786" s="130"/>
      <c r="G1786" s="130"/>
      <c r="H1786" s="130"/>
      <c r="I1786" s="130"/>
      <c r="J1786" s="130"/>
      <c r="K1786" s="130"/>
      <c r="L1786" s="131"/>
    </row>
    <row r="1787" spans="1:12">
      <c r="A1787" s="72"/>
      <c r="B1787" s="130"/>
      <c r="C1787" s="130"/>
      <c r="D1787" s="130"/>
      <c r="E1787" s="130"/>
      <c r="F1787" s="130"/>
      <c r="G1787" s="130"/>
      <c r="H1787" s="130"/>
      <c r="I1787" s="130"/>
      <c r="J1787" s="130"/>
      <c r="K1787" s="130"/>
      <c r="L1787" s="131"/>
    </row>
    <row r="1788" spans="1:12">
      <c r="A1788" s="72"/>
      <c r="B1788" s="130"/>
      <c r="C1788" s="130"/>
      <c r="D1788" s="130"/>
      <c r="E1788" s="130"/>
      <c r="F1788" s="130"/>
      <c r="G1788" s="130"/>
      <c r="H1788" s="130"/>
      <c r="I1788" s="130"/>
      <c r="J1788" s="130"/>
      <c r="K1788" s="130"/>
      <c r="L1788" s="131"/>
    </row>
    <row r="1789" spans="1:12">
      <c r="A1789" s="72"/>
      <c r="B1789" s="130"/>
      <c r="C1789" s="130"/>
      <c r="D1789" s="130"/>
      <c r="E1789" s="130"/>
      <c r="F1789" s="130"/>
      <c r="G1789" s="130"/>
      <c r="H1789" s="130"/>
      <c r="I1789" s="130"/>
      <c r="J1789" s="130"/>
      <c r="K1789" s="130"/>
      <c r="L1789" s="131"/>
    </row>
    <row r="1790" spans="1:12">
      <c r="A1790" s="72"/>
      <c r="B1790" s="130"/>
      <c r="C1790" s="130"/>
      <c r="D1790" s="130"/>
      <c r="E1790" s="130"/>
      <c r="F1790" s="130"/>
      <c r="G1790" s="130"/>
      <c r="H1790" s="130"/>
      <c r="I1790" s="130"/>
      <c r="J1790" s="130"/>
      <c r="K1790" s="130"/>
      <c r="L1790" s="131"/>
    </row>
    <row r="1791" spans="1:12">
      <c r="A1791" s="72"/>
      <c r="B1791" s="247" t="s">
        <v>612</v>
      </c>
      <c r="C1791" s="247"/>
      <c r="D1791" s="247"/>
      <c r="E1791" s="247"/>
      <c r="F1791" s="247"/>
      <c r="G1791" s="247"/>
      <c r="H1791" s="247"/>
      <c r="I1791" s="247"/>
      <c r="J1791" s="247"/>
      <c r="K1791" s="130"/>
      <c r="L1791" s="131"/>
    </row>
    <row r="1792" spans="1:12">
      <c r="A1792" s="72"/>
      <c r="B1792" s="130"/>
      <c r="C1792" s="130"/>
      <c r="D1792" s="130"/>
      <c r="E1792" s="130"/>
      <c r="F1792" s="130"/>
      <c r="G1792" s="130"/>
      <c r="H1792" s="130"/>
      <c r="I1792" s="130"/>
      <c r="J1792" s="130"/>
      <c r="K1792" s="130"/>
      <c r="L1792" s="131"/>
    </row>
    <row r="1793" spans="1:12" ht="29.4" customHeight="1">
      <c r="A1793" s="67" t="s">
        <v>370</v>
      </c>
      <c r="B1793" s="248" t="s">
        <v>343</v>
      </c>
      <c r="C1793" s="248"/>
      <c r="D1793" s="248"/>
      <c r="E1793" s="248"/>
      <c r="F1793" s="248"/>
      <c r="G1793" s="248"/>
      <c r="H1793" s="248"/>
      <c r="I1793" s="248"/>
      <c r="J1793" s="248"/>
      <c r="K1793" s="248"/>
      <c r="L1793" s="249"/>
    </row>
    <row r="1794" spans="1:12">
      <c r="A1794" s="73"/>
      <c r="B1794" s="15"/>
      <c r="C1794" s="130"/>
      <c r="D1794" s="130"/>
      <c r="E1794" s="130"/>
      <c r="F1794" s="130"/>
      <c r="G1794" s="130"/>
      <c r="H1794" s="130"/>
      <c r="I1794" s="130"/>
      <c r="J1794" s="130"/>
      <c r="K1794" s="130"/>
      <c r="L1794" s="131"/>
    </row>
    <row r="1795" spans="1:12">
      <c r="A1795" s="74"/>
      <c r="B1795" s="367" t="s">
        <v>116</v>
      </c>
      <c r="C1795" s="301"/>
      <c r="D1795" s="38" t="s">
        <v>54</v>
      </c>
      <c r="E1795" s="38" t="s">
        <v>55</v>
      </c>
      <c r="F1795" s="38" t="s">
        <v>56</v>
      </c>
      <c r="G1795" s="38" t="s">
        <v>57</v>
      </c>
      <c r="H1795" s="38" t="s">
        <v>58</v>
      </c>
      <c r="I1795" s="38" t="s">
        <v>59</v>
      </c>
      <c r="J1795" s="37"/>
      <c r="K1795" s="37"/>
      <c r="L1795" s="131"/>
    </row>
    <row r="1796" spans="1:12">
      <c r="A1796" s="74"/>
      <c r="B1796" s="252" t="s">
        <v>288</v>
      </c>
      <c r="C1796" s="253"/>
      <c r="D1796" s="3"/>
      <c r="E1796" s="3"/>
      <c r="F1796" s="3"/>
      <c r="G1796" s="113">
        <v>129.58000000000001</v>
      </c>
      <c r="H1796" s="2"/>
      <c r="I1796" s="307" t="s">
        <v>291</v>
      </c>
      <c r="J1796" s="385"/>
      <c r="K1796" s="308"/>
      <c r="L1796" s="131"/>
    </row>
    <row r="1797" spans="1:12">
      <c r="A1797" s="74"/>
      <c r="B1797" s="252" t="s">
        <v>289</v>
      </c>
      <c r="C1797" s="253"/>
      <c r="D1797" s="3"/>
      <c r="E1797" s="3"/>
      <c r="F1797" s="3"/>
      <c r="G1797" s="113">
        <v>11.09</v>
      </c>
      <c r="H1797" s="2"/>
      <c r="I1797" s="307"/>
      <c r="J1797" s="385"/>
      <c r="K1797" s="308"/>
      <c r="L1797" s="131"/>
    </row>
    <row r="1798" spans="1:12">
      <c r="A1798" s="74"/>
      <c r="B1798" s="252" t="s">
        <v>290</v>
      </c>
      <c r="C1798" s="253"/>
      <c r="D1798" s="3"/>
      <c r="E1798" s="3"/>
      <c r="F1798" s="3"/>
      <c r="G1798" s="113">
        <v>259.88</v>
      </c>
      <c r="H1798" s="2"/>
      <c r="I1798" s="307"/>
      <c r="J1798" s="385"/>
      <c r="K1798" s="308"/>
      <c r="L1798" s="131"/>
    </row>
    <row r="1799" spans="1:12">
      <c r="A1799" s="74"/>
      <c r="B1799" s="322"/>
      <c r="C1799" s="323"/>
      <c r="D1799" s="225"/>
      <c r="E1799" s="225"/>
      <c r="F1799" s="225"/>
      <c r="G1799" s="224"/>
      <c r="H1799" s="2"/>
      <c r="I1799" s="307"/>
      <c r="J1799" s="385"/>
      <c r="K1799" s="308"/>
      <c r="L1799" s="131"/>
    </row>
    <row r="1800" spans="1:12">
      <c r="A1800" s="74"/>
      <c r="B1800" s="252"/>
      <c r="C1800" s="253"/>
      <c r="D1800" s="3"/>
      <c r="E1800" s="3"/>
      <c r="F1800" s="3"/>
      <c r="G1800" s="113"/>
      <c r="H1800" s="2"/>
      <c r="I1800" s="186"/>
      <c r="J1800" s="121" t="s">
        <v>52</v>
      </c>
      <c r="K1800" s="4">
        <f>SUM(G1796:G1799)</f>
        <v>400.55</v>
      </c>
      <c r="L1800" s="131"/>
    </row>
    <row r="1801" spans="1:12">
      <c r="A1801" s="74"/>
      <c r="B1801" s="252"/>
      <c r="C1801" s="253"/>
      <c r="D1801" s="3"/>
      <c r="E1801" s="3"/>
      <c r="F1801" s="3"/>
      <c r="G1801" s="113"/>
      <c r="H1801" s="2"/>
      <c r="I1801" s="186"/>
      <c r="J1801" s="187"/>
      <c r="K1801" s="188"/>
      <c r="L1801" s="131"/>
    </row>
    <row r="1802" spans="1:12">
      <c r="A1802" s="74"/>
      <c r="B1802" s="252"/>
      <c r="C1802" s="253"/>
      <c r="D1802" s="3"/>
      <c r="E1802" s="3"/>
      <c r="F1802" s="3"/>
      <c r="G1802" s="113"/>
      <c r="H1802" s="2"/>
      <c r="I1802" s="186"/>
      <c r="J1802" s="187"/>
      <c r="K1802" s="188"/>
      <c r="L1802" s="131"/>
    </row>
    <row r="1803" spans="1:12">
      <c r="A1803" s="74"/>
      <c r="B1803" s="252"/>
      <c r="C1803" s="253"/>
      <c r="D1803" s="3"/>
      <c r="E1803" s="3"/>
      <c r="F1803" s="3"/>
      <c r="G1803" s="113"/>
      <c r="H1803" s="2"/>
      <c r="I1803" s="189"/>
      <c r="J1803" s="190"/>
      <c r="K1803" s="191"/>
      <c r="L1803" s="131"/>
    </row>
    <row r="1804" spans="1:12">
      <c r="A1804" s="74"/>
      <c r="B1804" s="252"/>
      <c r="C1804" s="253"/>
      <c r="D1804" s="3"/>
      <c r="E1804" s="3"/>
      <c r="F1804" s="3"/>
      <c r="G1804" s="113"/>
      <c r="H1804" s="2"/>
      <c r="I1804" s="183"/>
      <c r="J1804" s="184"/>
      <c r="K1804" s="185"/>
      <c r="L1804" s="131"/>
    </row>
    <row r="1805" spans="1:12">
      <c r="A1805" s="74"/>
      <c r="B1805" s="252"/>
      <c r="C1805" s="253"/>
      <c r="D1805" s="3"/>
      <c r="E1805" s="3"/>
      <c r="F1805" s="3"/>
      <c r="G1805" s="113"/>
      <c r="H1805" s="2"/>
      <c r="I1805" s="186"/>
      <c r="J1805" s="187"/>
      <c r="K1805" s="188"/>
      <c r="L1805" s="131"/>
    </row>
    <row r="1806" spans="1:12">
      <c r="A1806" s="74"/>
      <c r="B1806" s="252"/>
      <c r="C1806" s="253"/>
      <c r="D1806" s="3"/>
      <c r="E1806" s="3"/>
      <c r="F1806" s="3"/>
      <c r="G1806" s="113"/>
      <c r="H1806" s="2"/>
      <c r="I1806" s="189"/>
      <c r="J1806" s="190"/>
      <c r="K1806" s="191"/>
      <c r="L1806" s="131"/>
    </row>
    <row r="1807" spans="1:12">
      <c r="A1807" s="74"/>
      <c r="B1807" s="252"/>
      <c r="C1807" s="253"/>
      <c r="D1807" s="3"/>
      <c r="E1807" s="3"/>
      <c r="F1807" s="3"/>
      <c r="G1807" s="113"/>
      <c r="H1807" s="2"/>
      <c r="I1807" s="401"/>
      <c r="J1807" s="407"/>
      <c r="K1807" s="402"/>
      <c r="L1807" s="131"/>
    </row>
    <row r="1808" spans="1:12">
      <c r="A1808" s="74"/>
      <c r="B1808" s="112"/>
      <c r="C1808" s="106"/>
      <c r="D1808" s="3"/>
      <c r="E1808" s="3"/>
      <c r="F1808" s="3"/>
      <c r="G1808" s="113"/>
      <c r="H1808" s="2"/>
      <c r="I1808" s="119"/>
      <c r="J1808" s="125"/>
      <c r="K1808" s="120"/>
      <c r="L1808" s="131"/>
    </row>
    <row r="1809" spans="1:12">
      <c r="A1809" s="74"/>
      <c r="B1809" s="252"/>
      <c r="C1809" s="253"/>
      <c r="D1809" s="3"/>
      <c r="E1809" s="3"/>
      <c r="F1809" s="3"/>
      <c r="G1809" s="113"/>
      <c r="H1809" s="2"/>
      <c r="I1809" s="113"/>
      <c r="J1809" s="2"/>
      <c r="K1809" s="2"/>
      <c r="L1809" s="131"/>
    </row>
    <row r="1810" spans="1:12">
      <c r="A1810" s="74"/>
      <c r="B1810" s="2"/>
      <c r="C1810" s="2"/>
      <c r="D1810" s="2"/>
      <c r="E1810" s="113"/>
      <c r="F1810" s="2"/>
      <c r="G1810" s="2"/>
      <c r="H1810" s="2"/>
      <c r="I1810" s="121"/>
      <c r="J1810" s="121"/>
      <c r="K1810" s="4"/>
      <c r="L1810" s="131"/>
    </row>
    <row r="1811" spans="1:12">
      <c r="A1811" s="74"/>
      <c r="B1811" s="246" t="s">
        <v>622</v>
      </c>
      <c r="C1811" s="247"/>
      <c r="D1811" s="247"/>
      <c r="E1811" s="247"/>
      <c r="F1811" s="247"/>
      <c r="G1811" s="247"/>
      <c r="H1811" s="247"/>
      <c r="I1811" s="130"/>
      <c r="J1811" s="130"/>
      <c r="K1811" s="130"/>
      <c r="L1811" s="131"/>
    </row>
    <row r="1812" spans="1:12" ht="30.6" customHeight="1">
      <c r="A1812" s="74"/>
      <c r="B1812" s="247" t="s">
        <v>300</v>
      </c>
      <c r="C1812" s="247"/>
      <c r="D1812" s="247"/>
      <c r="E1812" s="247"/>
      <c r="F1812" s="247"/>
      <c r="G1812" s="247"/>
      <c r="H1812" s="247"/>
      <c r="I1812" s="247"/>
      <c r="J1812" s="247"/>
      <c r="K1812" s="247"/>
      <c r="L1812" s="131"/>
    </row>
    <row r="1813" spans="1:12" ht="31.8" customHeight="1">
      <c r="A1813" s="67" t="s">
        <v>371</v>
      </c>
      <c r="B1813" s="248" t="s">
        <v>613</v>
      </c>
      <c r="C1813" s="248"/>
      <c r="D1813" s="248"/>
      <c r="E1813" s="248"/>
      <c r="F1813" s="248"/>
      <c r="G1813" s="248"/>
      <c r="H1813" s="248"/>
      <c r="I1813" s="248"/>
      <c r="J1813" s="248"/>
      <c r="K1813" s="248"/>
      <c r="L1813" s="249"/>
    </row>
    <row r="1814" spans="1:12" ht="21" customHeight="1">
      <c r="A1814" s="73"/>
      <c r="B1814" s="15"/>
      <c r="C1814" s="130"/>
      <c r="D1814" s="130"/>
      <c r="E1814" s="130"/>
      <c r="F1814" s="130"/>
      <c r="G1814" s="130"/>
      <c r="H1814" s="130"/>
      <c r="I1814" s="130"/>
      <c r="J1814" s="130"/>
      <c r="K1814" s="130"/>
      <c r="L1814" s="131"/>
    </row>
    <row r="1815" spans="1:12" ht="18" customHeight="1">
      <c r="A1815" s="74"/>
      <c r="B1815" s="367" t="s">
        <v>116</v>
      </c>
      <c r="C1815" s="301"/>
      <c r="D1815" s="38" t="s">
        <v>54</v>
      </c>
      <c r="E1815" s="38" t="s">
        <v>55</v>
      </c>
      <c r="F1815" s="38" t="s">
        <v>56</v>
      </c>
      <c r="G1815" s="38" t="s">
        <v>57</v>
      </c>
      <c r="H1815" s="38" t="s">
        <v>58</v>
      </c>
      <c r="I1815" s="38" t="s">
        <v>59</v>
      </c>
      <c r="J1815" s="37"/>
      <c r="K1815" s="37"/>
      <c r="L1815" s="131"/>
    </row>
    <row r="1816" spans="1:12" ht="19.8" customHeight="1">
      <c r="A1816" s="74"/>
      <c r="B1816" s="252" t="s">
        <v>289</v>
      </c>
      <c r="C1816" s="253"/>
      <c r="D1816" s="3"/>
      <c r="E1816" s="3"/>
      <c r="F1816" s="3"/>
      <c r="G1816" s="113">
        <v>13.77</v>
      </c>
      <c r="H1816" s="2"/>
      <c r="I1816" s="307" t="s">
        <v>287</v>
      </c>
      <c r="J1816" s="385"/>
      <c r="K1816" s="188"/>
      <c r="L1816" s="131"/>
    </row>
    <row r="1817" spans="1:12" ht="18" customHeight="1">
      <c r="A1817" s="74"/>
      <c r="B1817" s="252" t="s">
        <v>290</v>
      </c>
      <c r="C1817" s="253"/>
      <c r="D1817" s="3"/>
      <c r="E1817" s="3"/>
      <c r="F1817" s="3"/>
      <c r="G1817" s="113">
        <v>19.09</v>
      </c>
      <c r="H1817" s="2"/>
      <c r="I1817" s="309"/>
      <c r="J1817" s="410"/>
      <c r="K1817" s="188"/>
      <c r="L1817" s="131"/>
    </row>
    <row r="1818" spans="1:12" ht="24" customHeight="1">
      <c r="A1818" s="74"/>
      <c r="B1818" s="115"/>
      <c r="C1818" s="115"/>
      <c r="D1818" s="115"/>
      <c r="E1818" s="115"/>
      <c r="F1818" s="115"/>
      <c r="G1818" s="115"/>
      <c r="H1818" s="115"/>
      <c r="I1818" s="121" t="s">
        <v>52</v>
      </c>
      <c r="J1818" s="4">
        <f>SUM(G1816:G1817)</f>
        <v>32.86</v>
      </c>
      <c r="K1818" s="115"/>
      <c r="L1818" s="131"/>
    </row>
    <row r="1819" spans="1:12" ht="21.6" customHeight="1">
      <c r="A1819" s="74"/>
      <c r="B1819" s="115"/>
      <c r="C1819" s="115"/>
      <c r="D1819" s="115"/>
      <c r="E1819" s="115"/>
      <c r="F1819" s="115"/>
      <c r="G1819" s="115"/>
      <c r="H1819" s="115"/>
      <c r="I1819" s="115"/>
      <c r="J1819" s="115"/>
      <c r="K1819" s="115"/>
      <c r="L1819" s="131"/>
    </row>
    <row r="1820" spans="1:12" ht="21" customHeight="1">
      <c r="A1820" s="74"/>
      <c r="B1820" s="115"/>
      <c r="C1820" s="115"/>
      <c r="D1820" s="115"/>
      <c r="E1820" s="115"/>
      <c r="F1820" s="115"/>
      <c r="G1820" s="115"/>
      <c r="H1820" s="115"/>
      <c r="I1820" s="115"/>
      <c r="J1820" s="115"/>
      <c r="K1820" s="115"/>
      <c r="L1820" s="131"/>
    </row>
    <row r="1821" spans="1:12" ht="22.2" customHeight="1">
      <c r="A1821" s="74"/>
      <c r="B1821" s="115"/>
      <c r="C1821" s="115"/>
      <c r="D1821" s="115"/>
      <c r="E1821" s="115"/>
      <c r="F1821" s="115"/>
      <c r="G1821" s="115"/>
      <c r="H1821" s="115"/>
      <c r="I1821" s="115"/>
      <c r="J1821" s="115"/>
      <c r="K1821" s="115"/>
      <c r="L1821" s="131"/>
    </row>
    <row r="1822" spans="1:12" ht="21" customHeight="1">
      <c r="A1822" s="74"/>
      <c r="B1822" s="115"/>
      <c r="C1822" s="115"/>
      <c r="D1822" s="115"/>
      <c r="E1822" s="115"/>
      <c r="F1822" s="115"/>
      <c r="G1822" s="115"/>
      <c r="H1822" s="115"/>
      <c r="I1822" s="115"/>
      <c r="J1822" s="115"/>
      <c r="K1822" s="115"/>
      <c r="L1822" s="131"/>
    </row>
    <row r="1823" spans="1:12" ht="24.6" customHeight="1">
      <c r="A1823" s="74"/>
      <c r="B1823" s="115"/>
      <c r="C1823" s="115"/>
      <c r="D1823" s="115"/>
      <c r="E1823" s="115"/>
      <c r="F1823" s="115"/>
      <c r="G1823" s="115"/>
      <c r="H1823" s="115"/>
      <c r="I1823" s="115"/>
      <c r="J1823" s="115"/>
      <c r="K1823" s="115"/>
      <c r="L1823" s="131"/>
    </row>
    <row r="1824" spans="1:12" ht="20.399999999999999" customHeight="1">
      <c r="A1824" s="74"/>
      <c r="B1824" s="246" t="s">
        <v>612</v>
      </c>
      <c r="C1824" s="247"/>
      <c r="D1824" s="247"/>
      <c r="E1824" s="247"/>
      <c r="F1824" s="247"/>
      <c r="G1824" s="247"/>
      <c r="H1824" s="247"/>
      <c r="I1824" s="130"/>
      <c r="J1824" s="130"/>
      <c r="K1824" s="130"/>
      <c r="L1824" s="131"/>
    </row>
    <row r="1825" spans="1:12" ht="21" customHeight="1">
      <c r="A1825" s="74"/>
      <c r="B1825" s="247" t="s">
        <v>614</v>
      </c>
      <c r="C1825" s="247"/>
      <c r="D1825" s="247"/>
      <c r="E1825" s="247"/>
      <c r="F1825" s="247"/>
      <c r="G1825" s="247"/>
      <c r="H1825" s="247"/>
      <c r="I1825" s="247"/>
      <c r="J1825" s="247"/>
      <c r="K1825" s="247"/>
      <c r="L1825" s="131"/>
    </row>
    <row r="1826" spans="1:12" ht="17.399999999999999" customHeight="1">
      <c r="A1826" s="74"/>
      <c r="B1826" s="115"/>
      <c r="C1826" s="115"/>
      <c r="D1826" s="115"/>
      <c r="E1826" s="115"/>
      <c r="F1826" s="115"/>
      <c r="G1826" s="115"/>
      <c r="H1826" s="115"/>
      <c r="I1826" s="115"/>
      <c r="J1826" s="115"/>
      <c r="K1826" s="115"/>
      <c r="L1826" s="131"/>
    </row>
    <row r="1827" spans="1:12">
      <c r="A1827" s="67" t="s">
        <v>372</v>
      </c>
      <c r="B1827" s="248" t="s">
        <v>344</v>
      </c>
      <c r="C1827" s="248"/>
      <c r="D1827" s="248"/>
      <c r="E1827" s="248"/>
      <c r="F1827" s="248"/>
      <c r="G1827" s="248"/>
      <c r="H1827" s="248"/>
      <c r="I1827" s="248"/>
      <c r="J1827" s="248"/>
      <c r="K1827" s="248"/>
      <c r="L1827" s="249"/>
    </row>
    <row r="1828" spans="1:12">
      <c r="A1828" s="68"/>
      <c r="B1828" s="129"/>
      <c r="C1828" s="130"/>
      <c r="D1828" s="130"/>
      <c r="E1828" s="130"/>
      <c r="F1828" s="130"/>
      <c r="G1828" s="130"/>
      <c r="H1828" s="130"/>
      <c r="I1828" s="130"/>
      <c r="J1828" s="130"/>
      <c r="K1828" s="130"/>
      <c r="L1828" s="131"/>
    </row>
    <row r="1829" spans="1:12">
      <c r="A1829" s="69"/>
      <c r="B1829" s="37"/>
      <c r="C1829" s="37"/>
      <c r="D1829" s="38" t="s">
        <v>54</v>
      </c>
      <c r="E1829" s="38" t="s">
        <v>55</v>
      </c>
      <c r="F1829" s="38" t="s">
        <v>298</v>
      </c>
      <c r="G1829" s="38" t="s">
        <v>57</v>
      </c>
      <c r="H1829" s="38" t="s">
        <v>58</v>
      </c>
      <c r="I1829" s="38" t="s">
        <v>297</v>
      </c>
      <c r="J1829" s="37"/>
      <c r="K1829" s="37"/>
      <c r="L1829" s="131"/>
    </row>
    <row r="1830" spans="1:12">
      <c r="A1830" s="69"/>
      <c r="B1830" s="315" t="s">
        <v>296</v>
      </c>
      <c r="C1830" s="253"/>
      <c r="D1830" s="3">
        <v>6.21</v>
      </c>
      <c r="E1830" s="3"/>
      <c r="F1830" s="3"/>
      <c r="G1830" s="113"/>
      <c r="H1830" s="2"/>
      <c r="I1830" s="3"/>
      <c r="J1830" s="2"/>
      <c r="K1830" s="2"/>
      <c r="L1830" s="131"/>
    </row>
    <row r="1831" spans="1:12">
      <c r="A1831" s="69"/>
      <c r="B1831" s="2"/>
      <c r="C1831" s="2"/>
      <c r="D1831" s="2"/>
      <c r="E1831" s="113"/>
      <c r="F1831" s="2"/>
      <c r="G1831" s="2"/>
      <c r="H1831" s="2"/>
      <c r="I1831" s="121"/>
      <c r="J1831" s="121" t="s">
        <v>52</v>
      </c>
      <c r="K1831" s="4">
        <f>D1830</f>
        <v>6.21</v>
      </c>
      <c r="L1831" s="131"/>
    </row>
    <row r="1832" spans="1:12">
      <c r="A1832" s="69"/>
      <c r="B1832" s="274"/>
      <c r="C1832" s="408"/>
      <c r="D1832" s="11"/>
      <c r="E1832" s="12"/>
      <c r="F1832" s="11"/>
      <c r="G1832" s="11"/>
      <c r="H1832" s="11"/>
      <c r="I1832" s="13"/>
      <c r="J1832" s="13"/>
      <c r="K1832" s="14"/>
      <c r="L1832" s="131"/>
    </row>
    <row r="1833" spans="1:12" ht="26.4" customHeight="1">
      <c r="A1833" s="69"/>
      <c r="B1833" s="368"/>
      <c r="C1833" s="267"/>
      <c r="D1833" s="11"/>
      <c r="E1833" s="12"/>
      <c r="F1833" s="11"/>
      <c r="G1833" s="11"/>
      <c r="H1833" s="11"/>
      <c r="I1833" s="13"/>
      <c r="J1833" s="13"/>
      <c r="K1833" s="14"/>
      <c r="L1833" s="131"/>
    </row>
    <row r="1834" spans="1:12">
      <c r="A1834" s="69"/>
      <c r="B1834" s="368"/>
      <c r="C1834" s="267"/>
      <c r="D1834" s="12"/>
      <c r="E1834" s="12"/>
      <c r="F1834" s="11"/>
      <c r="G1834" s="11"/>
      <c r="H1834" s="11"/>
      <c r="I1834" s="13"/>
      <c r="J1834" s="13"/>
      <c r="K1834" s="14"/>
      <c r="L1834" s="131"/>
    </row>
    <row r="1835" spans="1:12">
      <c r="A1835" s="69"/>
      <c r="B1835" s="368"/>
      <c r="C1835" s="267"/>
      <c r="D1835" s="12"/>
      <c r="E1835" s="12"/>
      <c r="F1835" s="11"/>
      <c r="G1835" s="11"/>
      <c r="H1835" s="11"/>
      <c r="I1835" s="13"/>
      <c r="J1835" s="13"/>
      <c r="K1835" s="14"/>
      <c r="L1835" s="131"/>
    </row>
    <row r="1836" spans="1:12">
      <c r="A1836" s="69"/>
      <c r="B1836" s="368"/>
      <c r="C1836" s="267"/>
      <c r="D1836" s="12"/>
      <c r="E1836" s="12"/>
      <c r="F1836" s="11"/>
      <c r="G1836" s="11"/>
      <c r="H1836" s="11"/>
      <c r="I1836" s="13"/>
      <c r="J1836" s="13"/>
      <c r="K1836" s="14"/>
      <c r="L1836" s="131"/>
    </row>
    <row r="1837" spans="1:12">
      <c r="A1837" s="69"/>
      <c r="B1837" s="368"/>
      <c r="C1837" s="267"/>
      <c r="D1837" s="12"/>
      <c r="E1837" s="12"/>
      <c r="F1837" s="11"/>
      <c r="G1837" s="11"/>
      <c r="H1837" s="11"/>
      <c r="I1837" s="13"/>
      <c r="J1837" s="13"/>
      <c r="K1837" s="14"/>
      <c r="L1837" s="131"/>
    </row>
    <row r="1838" spans="1:12">
      <c r="A1838" s="69"/>
      <c r="B1838" s="368"/>
      <c r="C1838" s="267"/>
      <c r="D1838" s="12"/>
      <c r="E1838" s="12"/>
      <c r="F1838" s="11"/>
      <c r="G1838" s="11"/>
      <c r="H1838" s="11"/>
      <c r="I1838" s="13"/>
      <c r="J1838" s="13"/>
      <c r="K1838" s="14"/>
      <c r="L1838" s="131"/>
    </row>
    <row r="1839" spans="1:12">
      <c r="A1839" s="69"/>
      <c r="B1839" s="409"/>
      <c r="C1839" s="349"/>
      <c r="D1839" s="11"/>
      <c r="E1839" s="12"/>
      <c r="F1839" s="11"/>
      <c r="G1839" s="11"/>
      <c r="H1839" s="11"/>
      <c r="I1839" s="13"/>
      <c r="J1839" s="13"/>
      <c r="K1839" s="14"/>
      <c r="L1839" s="131"/>
    </row>
    <row r="1840" spans="1:12">
      <c r="A1840" s="69"/>
      <c r="B1840" s="409"/>
      <c r="C1840" s="349"/>
      <c r="D1840" s="11"/>
      <c r="E1840" s="12"/>
      <c r="F1840" s="11"/>
      <c r="G1840" s="11"/>
      <c r="H1840" s="11"/>
      <c r="I1840" s="13"/>
      <c r="J1840" s="13"/>
      <c r="K1840" s="14"/>
      <c r="L1840" s="131"/>
    </row>
    <row r="1841" spans="1:22">
      <c r="A1841" s="69"/>
      <c r="B1841" s="246" t="s">
        <v>612</v>
      </c>
      <c r="C1841" s="247"/>
      <c r="D1841" s="247"/>
      <c r="E1841" s="247"/>
      <c r="F1841" s="247"/>
      <c r="G1841" s="247"/>
      <c r="H1841" s="247"/>
      <c r="I1841" s="13"/>
      <c r="J1841" s="13"/>
      <c r="K1841" s="14"/>
      <c r="L1841" s="131"/>
    </row>
    <row r="1842" spans="1:22">
      <c r="A1842" s="69"/>
      <c r="B1842" s="368"/>
      <c r="C1842" s="267"/>
      <c r="D1842" s="192"/>
      <c r="E1842" s="12"/>
      <c r="F1842" s="11"/>
      <c r="G1842" s="11"/>
      <c r="H1842" s="11"/>
      <c r="I1842" s="13"/>
      <c r="J1842" s="13"/>
      <c r="K1842" s="14"/>
      <c r="L1842" s="131"/>
    </row>
    <row r="1843" spans="1:22">
      <c r="A1843" s="67" t="s">
        <v>373</v>
      </c>
      <c r="B1843" s="248" t="s">
        <v>38</v>
      </c>
      <c r="C1843" s="248"/>
      <c r="D1843" s="248"/>
      <c r="E1843" s="248"/>
      <c r="F1843" s="248"/>
      <c r="G1843" s="248"/>
      <c r="H1843" s="248"/>
      <c r="I1843" s="248"/>
      <c r="J1843" s="248"/>
      <c r="K1843" s="248"/>
      <c r="L1843" s="249"/>
    </row>
    <row r="1844" spans="1:22">
      <c r="A1844" s="68"/>
      <c r="B1844" s="129"/>
      <c r="C1844" s="130"/>
      <c r="D1844" s="130"/>
      <c r="E1844" s="130"/>
      <c r="F1844" s="130"/>
      <c r="G1844" s="130"/>
      <c r="H1844" s="130"/>
      <c r="I1844" s="130"/>
      <c r="J1844" s="130"/>
      <c r="K1844" s="130"/>
      <c r="L1844" s="131"/>
    </row>
    <row r="1845" spans="1:22">
      <c r="A1845" s="69"/>
      <c r="B1845" s="2"/>
      <c r="C1845" s="2"/>
      <c r="D1845" s="121" t="s">
        <v>54</v>
      </c>
      <c r="E1845" s="121" t="s">
        <v>55</v>
      </c>
      <c r="F1845" s="121" t="s">
        <v>56</v>
      </c>
      <c r="G1845" s="121" t="s">
        <v>57</v>
      </c>
      <c r="H1845" s="121" t="s">
        <v>58</v>
      </c>
      <c r="I1845" s="121" t="s">
        <v>59</v>
      </c>
      <c r="J1845" s="2"/>
      <c r="K1845" s="2"/>
      <c r="L1845" s="131"/>
    </row>
    <row r="1846" spans="1:22">
      <c r="A1846" s="76"/>
      <c r="B1846" s="252" t="s">
        <v>291</v>
      </c>
      <c r="C1846" s="253"/>
      <c r="D1846" s="3"/>
      <c r="E1846" s="3"/>
      <c r="F1846" s="3"/>
      <c r="G1846" s="113"/>
      <c r="H1846" s="2"/>
      <c r="I1846" s="113">
        <v>325.16000000000003</v>
      </c>
      <c r="J1846" s="2"/>
      <c r="K1846" s="113"/>
      <c r="L1846" s="131"/>
    </row>
    <row r="1847" spans="1:22">
      <c r="A1847" s="76"/>
      <c r="B1847" s="252" t="s">
        <v>287</v>
      </c>
      <c r="C1847" s="253"/>
      <c r="D1847" s="3"/>
      <c r="E1847" s="3"/>
      <c r="F1847" s="3"/>
      <c r="G1847" s="33"/>
      <c r="H1847" s="2"/>
      <c r="I1847" s="43">
        <v>12.03</v>
      </c>
      <c r="J1847" s="2"/>
      <c r="K1847" s="113"/>
      <c r="L1847" s="131"/>
    </row>
    <row r="1848" spans="1:22">
      <c r="A1848" s="69"/>
      <c r="B1848" s="2"/>
      <c r="C1848" s="2"/>
      <c r="D1848" s="2"/>
      <c r="E1848" s="113"/>
      <c r="F1848" s="2"/>
      <c r="G1848" s="2"/>
      <c r="H1848" s="2"/>
      <c r="I1848" s="121"/>
      <c r="J1848" s="121" t="s">
        <v>52</v>
      </c>
      <c r="K1848" s="4">
        <f>SUM(I1846:I1847)</f>
        <v>337.19</v>
      </c>
      <c r="L1848" s="131"/>
      <c r="S1848" s="349"/>
      <c r="T1848" s="349"/>
      <c r="U1848" s="349"/>
      <c r="V1848" s="349"/>
    </row>
    <row r="1849" spans="1:22">
      <c r="A1849" s="69"/>
      <c r="B1849" s="129"/>
      <c r="C1849" s="130"/>
      <c r="D1849" s="130"/>
      <c r="E1849" s="130"/>
      <c r="F1849" s="130"/>
      <c r="G1849" s="130"/>
      <c r="H1849" s="130"/>
      <c r="I1849" s="130"/>
      <c r="J1849" s="130"/>
      <c r="K1849" s="130"/>
      <c r="L1849" s="131"/>
      <c r="S1849" s="349"/>
      <c r="T1849" s="349"/>
      <c r="U1849" s="349"/>
      <c r="V1849" s="349"/>
    </row>
    <row r="1850" spans="1:22">
      <c r="A1850" s="69"/>
      <c r="B1850" s="246" t="s">
        <v>293</v>
      </c>
      <c r="C1850" s="247"/>
      <c r="D1850" s="247"/>
      <c r="E1850" s="247"/>
      <c r="F1850" s="247"/>
      <c r="G1850" s="247"/>
      <c r="H1850" s="247"/>
      <c r="I1850" s="130"/>
      <c r="J1850" s="130"/>
      <c r="K1850" s="130"/>
      <c r="L1850" s="131"/>
    </row>
    <row r="1851" spans="1:22">
      <c r="A1851" s="69"/>
      <c r="B1851" s="246" t="s">
        <v>292</v>
      </c>
      <c r="C1851" s="247"/>
      <c r="D1851" s="247"/>
      <c r="E1851" s="247"/>
      <c r="F1851" s="247"/>
      <c r="G1851" s="247"/>
      <c r="H1851" s="403"/>
      <c r="I1851" s="403"/>
      <c r="J1851" s="403"/>
      <c r="K1851" s="403"/>
      <c r="L1851" s="131"/>
    </row>
    <row r="1852" spans="1:22">
      <c r="A1852" s="70"/>
      <c r="B1852" s="114"/>
      <c r="C1852" s="115"/>
      <c r="D1852" s="115"/>
      <c r="E1852" s="115"/>
      <c r="F1852" s="115"/>
      <c r="G1852" s="115"/>
      <c r="H1852" s="19"/>
      <c r="I1852" s="130"/>
      <c r="J1852" s="130"/>
      <c r="K1852" s="130"/>
      <c r="L1852" s="131"/>
    </row>
    <row r="1853" spans="1:22" ht="247.2" customHeight="1">
      <c r="A1853" s="70"/>
      <c r="B1853" s="129"/>
      <c r="C1853" s="130"/>
      <c r="D1853" s="130"/>
      <c r="E1853" s="130"/>
      <c r="F1853" s="130"/>
      <c r="G1853" s="130"/>
      <c r="H1853" s="130"/>
      <c r="I1853" s="130"/>
      <c r="J1853" s="130"/>
      <c r="K1853" s="130"/>
      <c r="L1853" s="131"/>
    </row>
    <row r="1854" spans="1:22">
      <c r="A1854" s="72"/>
      <c r="B1854" s="130"/>
      <c r="C1854" s="130"/>
      <c r="D1854" s="130"/>
      <c r="E1854" s="130"/>
      <c r="F1854" s="130"/>
      <c r="G1854" s="130"/>
      <c r="H1854" s="130"/>
      <c r="I1854" s="130"/>
      <c r="J1854" s="130"/>
      <c r="K1854" s="130"/>
      <c r="L1854" s="131"/>
    </row>
    <row r="1855" spans="1:22">
      <c r="A1855" s="67" t="s">
        <v>576</v>
      </c>
      <c r="B1855" s="248" t="s">
        <v>73</v>
      </c>
      <c r="C1855" s="248"/>
      <c r="D1855" s="248"/>
      <c r="E1855" s="248"/>
      <c r="F1855" s="248"/>
      <c r="G1855" s="248"/>
      <c r="H1855" s="248"/>
      <c r="I1855" s="248"/>
      <c r="J1855" s="248"/>
      <c r="K1855" s="248"/>
      <c r="L1855" s="249"/>
    </row>
    <row r="1856" spans="1:22">
      <c r="A1856" s="72"/>
      <c r="B1856" s="130"/>
      <c r="C1856" s="130"/>
      <c r="D1856" s="130"/>
      <c r="E1856" s="130"/>
      <c r="F1856" s="130"/>
      <c r="G1856" s="130"/>
      <c r="H1856" s="130"/>
      <c r="I1856" s="130"/>
      <c r="J1856" s="130"/>
      <c r="K1856" s="130"/>
      <c r="L1856" s="131"/>
    </row>
    <row r="1857" spans="1:12">
      <c r="A1857" s="72"/>
      <c r="B1857" s="2"/>
      <c r="C1857" s="2"/>
      <c r="D1857" s="121" t="s">
        <v>54</v>
      </c>
      <c r="E1857" s="121" t="s">
        <v>55</v>
      </c>
      <c r="F1857" s="121" t="s">
        <v>56</v>
      </c>
      <c r="G1857" s="121" t="s">
        <v>57</v>
      </c>
      <c r="H1857" s="121" t="s">
        <v>58</v>
      </c>
      <c r="I1857" s="121" t="s">
        <v>59</v>
      </c>
      <c r="J1857" s="2"/>
      <c r="K1857" s="2"/>
      <c r="L1857" s="131"/>
    </row>
    <row r="1858" spans="1:12">
      <c r="A1858" s="72"/>
      <c r="B1858" s="297" t="s">
        <v>10</v>
      </c>
      <c r="C1858" s="297"/>
      <c r="D1858" s="3"/>
      <c r="E1858" s="3"/>
      <c r="F1858" s="3"/>
      <c r="G1858" s="113"/>
      <c r="H1858" s="113">
        <v>42.4</v>
      </c>
      <c r="I1858" s="113"/>
      <c r="J1858" s="2"/>
      <c r="K1858" s="113" t="s">
        <v>72</v>
      </c>
      <c r="L1858" s="131"/>
    </row>
    <row r="1859" spans="1:12">
      <c r="A1859" s="72"/>
      <c r="B1859" s="252"/>
      <c r="C1859" s="253"/>
      <c r="D1859" s="3"/>
      <c r="E1859" s="3"/>
      <c r="F1859" s="3"/>
      <c r="G1859" s="113"/>
      <c r="H1859" s="3"/>
      <c r="I1859" s="113"/>
      <c r="J1859" s="2"/>
      <c r="K1859" s="113"/>
      <c r="L1859" s="131"/>
    </row>
    <row r="1860" spans="1:12">
      <c r="A1860" s="72"/>
      <c r="B1860" s="56"/>
      <c r="C1860" s="56"/>
      <c r="D1860" s="56"/>
      <c r="E1860" s="56"/>
      <c r="F1860" s="56"/>
      <c r="G1860" s="56"/>
      <c r="H1860" s="56"/>
      <c r="I1860" s="56"/>
      <c r="J1860" s="57" t="s">
        <v>52</v>
      </c>
      <c r="K1860" s="58">
        <f>H1858</f>
        <v>42.4</v>
      </c>
      <c r="L1860" s="131"/>
    </row>
    <row r="1861" spans="1:12">
      <c r="A1861" s="72"/>
      <c r="B1861" s="130"/>
      <c r="C1861" s="130"/>
      <c r="D1861" s="130"/>
      <c r="E1861" s="130"/>
      <c r="F1861" s="130"/>
      <c r="G1861" s="130"/>
      <c r="H1861" s="130"/>
      <c r="I1861" s="130"/>
      <c r="J1861" s="123"/>
      <c r="K1861" s="139"/>
      <c r="L1861" s="131"/>
    </row>
    <row r="1862" spans="1:12">
      <c r="A1862" s="72"/>
      <c r="B1862" s="130"/>
      <c r="C1862" s="130"/>
      <c r="D1862" s="130"/>
      <c r="E1862" s="130"/>
      <c r="F1862" s="130"/>
      <c r="G1862" s="130"/>
      <c r="H1862" s="130"/>
      <c r="I1862" s="130"/>
      <c r="J1862" s="123"/>
      <c r="K1862" s="139"/>
      <c r="L1862" s="131"/>
    </row>
    <row r="1863" spans="1:12">
      <c r="A1863" s="72"/>
      <c r="B1863" s="130"/>
      <c r="C1863" s="130"/>
      <c r="D1863" s="130"/>
      <c r="E1863" s="130"/>
      <c r="F1863" s="130"/>
      <c r="G1863" s="130"/>
      <c r="H1863" s="130"/>
      <c r="I1863" s="130"/>
      <c r="J1863" s="123"/>
      <c r="K1863" s="139"/>
      <c r="L1863" s="131"/>
    </row>
    <row r="1864" spans="1:12">
      <c r="A1864" s="72"/>
      <c r="B1864" s="130"/>
      <c r="C1864" s="130"/>
      <c r="D1864" s="130"/>
      <c r="E1864" s="130"/>
      <c r="F1864" s="130"/>
      <c r="G1864" s="130"/>
      <c r="H1864" s="130"/>
      <c r="I1864" s="130"/>
      <c r="J1864" s="123"/>
      <c r="K1864" s="139"/>
      <c r="L1864" s="131"/>
    </row>
    <row r="1865" spans="1:12">
      <c r="A1865" s="72"/>
      <c r="B1865" s="130"/>
      <c r="C1865" s="130"/>
      <c r="D1865" s="130"/>
      <c r="E1865" s="130"/>
      <c r="F1865" s="130"/>
      <c r="G1865" s="130"/>
      <c r="H1865" s="130"/>
      <c r="I1865" s="130"/>
      <c r="J1865" s="130"/>
      <c r="K1865" s="130"/>
      <c r="L1865" s="131"/>
    </row>
    <row r="1866" spans="1:12">
      <c r="A1866" s="72"/>
      <c r="B1866" s="130"/>
      <c r="C1866" s="130"/>
      <c r="D1866" s="130"/>
      <c r="E1866" s="130"/>
      <c r="F1866" s="130"/>
      <c r="G1866" s="130"/>
      <c r="H1866" s="130"/>
      <c r="I1866" s="130"/>
      <c r="J1866" s="130"/>
      <c r="K1866" s="130"/>
      <c r="L1866" s="131"/>
    </row>
    <row r="1867" spans="1:12">
      <c r="A1867" s="72"/>
      <c r="B1867" s="130"/>
      <c r="C1867" s="130"/>
      <c r="D1867" s="130"/>
      <c r="E1867" s="130"/>
      <c r="F1867" s="130"/>
      <c r="G1867" s="130"/>
      <c r="H1867" s="130"/>
      <c r="I1867" s="130"/>
      <c r="J1867" s="130"/>
      <c r="K1867" s="130"/>
      <c r="L1867" s="131"/>
    </row>
    <row r="1868" spans="1:12">
      <c r="A1868" s="72"/>
      <c r="B1868" s="130"/>
      <c r="C1868" s="130"/>
      <c r="D1868" s="130"/>
      <c r="E1868" s="130"/>
      <c r="F1868" s="130"/>
      <c r="G1868" s="130"/>
      <c r="H1868" s="130"/>
      <c r="I1868" s="130"/>
      <c r="J1868" s="130"/>
      <c r="K1868" s="130"/>
      <c r="L1868" s="131"/>
    </row>
    <row r="1869" spans="1:12">
      <c r="A1869" s="72"/>
      <c r="B1869" s="130"/>
      <c r="C1869" s="130"/>
      <c r="D1869" s="130"/>
      <c r="E1869" s="130"/>
      <c r="F1869" s="130"/>
      <c r="G1869" s="130"/>
      <c r="H1869" s="130"/>
      <c r="I1869" s="130"/>
      <c r="J1869" s="130"/>
      <c r="K1869" s="130"/>
      <c r="L1869" s="131"/>
    </row>
    <row r="1870" spans="1:12">
      <c r="A1870" s="72"/>
      <c r="B1870" s="130"/>
      <c r="C1870" s="130"/>
      <c r="D1870" s="130"/>
      <c r="E1870" s="130"/>
      <c r="F1870" s="130"/>
      <c r="G1870" s="130"/>
      <c r="H1870" s="130"/>
      <c r="I1870" s="130"/>
      <c r="J1870" s="130"/>
      <c r="K1870" s="130"/>
      <c r="L1870" s="131"/>
    </row>
    <row r="1871" spans="1:12">
      <c r="A1871" s="72"/>
      <c r="B1871" s="130"/>
      <c r="C1871" s="130"/>
      <c r="D1871" s="130"/>
      <c r="E1871" s="130"/>
      <c r="F1871" s="130"/>
      <c r="G1871" s="130"/>
      <c r="H1871" s="130"/>
      <c r="I1871" s="130"/>
      <c r="J1871" s="130"/>
      <c r="K1871" s="130"/>
      <c r="L1871" s="131"/>
    </row>
    <row r="1872" spans="1:12">
      <c r="A1872" s="72"/>
      <c r="B1872" s="130"/>
      <c r="C1872" s="130"/>
      <c r="D1872" s="130"/>
      <c r="E1872" s="130"/>
      <c r="F1872" s="130"/>
      <c r="G1872" s="130"/>
      <c r="H1872" s="130"/>
      <c r="I1872" s="130"/>
      <c r="J1872" s="130"/>
      <c r="K1872" s="130"/>
      <c r="L1872" s="131"/>
    </row>
    <row r="1873" spans="1:12">
      <c r="A1873" s="72"/>
      <c r="B1873" s="130"/>
      <c r="C1873" s="130"/>
      <c r="D1873" s="130"/>
      <c r="E1873" s="130"/>
      <c r="F1873" s="130"/>
      <c r="G1873" s="130"/>
      <c r="H1873" s="130"/>
      <c r="I1873" s="130"/>
      <c r="J1873" s="130"/>
      <c r="K1873" s="130"/>
      <c r="L1873" s="131"/>
    </row>
    <row r="1874" spans="1:12">
      <c r="A1874" s="72"/>
      <c r="B1874" s="130"/>
      <c r="C1874" s="130"/>
      <c r="D1874" s="130"/>
      <c r="E1874" s="130"/>
      <c r="F1874" s="130"/>
      <c r="G1874" s="130"/>
      <c r="H1874" s="130"/>
      <c r="I1874" s="130"/>
      <c r="J1874" s="130"/>
      <c r="K1874" s="130"/>
      <c r="L1874" s="131"/>
    </row>
    <row r="1875" spans="1:12">
      <c r="A1875" s="72"/>
      <c r="B1875" s="130"/>
      <c r="C1875" s="130"/>
      <c r="D1875" s="130"/>
      <c r="E1875" s="130"/>
      <c r="F1875" s="130"/>
      <c r="G1875" s="130"/>
      <c r="H1875" s="130"/>
      <c r="I1875" s="130"/>
      <c r="J1875" s="130"/>
      <c r="K1875" s="130"/>
      <c r="L1875" s="131"/>
    </row>
    <row r="1876" spans="1:12">
      <c r="A1876" s="72"/>
      <c r="B1876" s="130"/>
      <c r="C1876" s="130"/>
      <c r="D1876" s="130"/>
      <c r="E1876" s="130"/>
      <c r="F1876" s="130"/>
      <c r="G1876" s="130"/>
      <c r="H1876" s="130"/>
      <c r="I1876" s="130"/>
      <c r="J1876" s="130"/>
      <c r="K1876" s="130"/>
      <c r="L1876" s="131"/>
    </row>
    <row r="1877" spans="1:12">
      <c r="A1877" s="72"/>
      <c r="B1877" s="130"/>
      <c r="C1877" s="130"/>
      <c r="D1877" s="130"/>
      <c r="E1877" s="130"/>
      <c r="F1877" s="130"/>
      <c r="G1877" s="130"/>
      <c r="H1877" s="130"/>
      <c r="I1877" s="130"/>
      <c r="J1877" s="130"/>
      <c r="K1877" s="130"/>
      <c r="L1877" s="131"/>
    </row>
    <row r="1878" spans="1:12">
      <c r="A1878" s="72"/>
      <c r="B1878" s="246" t="s">
        <v>623</v>
      </c>
      <c r="C1878" s="247"/>
      <c r="D1878" s="247"/>
      <c r="E1878" s="247"/>
      <c r="F1878" s="247"/>
      <c r="G1878" s="247"/>
      <c r="H1878" s="247"/>
      <c r="I1878" s="130"/>
      <c r="J1878" s="130"/>
      <c r="K1878" s="130"/>
      <c r="L1878" s="131"/>
    </row>
    <row r="1879" spans="1:12">
      <c r="A1879" s="72"/>
      <c r="B1879" s="130"/>
      <c r="C1879" s="130"/>
      <c r="D1879" s="130"/>
      <c r="E1879" s="130"/>
      <c r="F1879" s="130"/>
      <c r="G1879" s="130"/>
      <c r="H1879" s="130"/>
      <c r="I1879" s="130"/>
      <c r="J1879" s="130"/>
      <c r="K1879" s="130"/>
      <c r="L1879" s="131"/>
    </row>
    <row r="1880" spans="1:12">
      <c r="A1880" s="67" t="s">
        <v>578</v>
      </c>
      <c r="B1880" s="248" t="s">
        <v>640</v>
      </c>
      <c r="C1880" s="248"/>
      <c r="D1880" s="248"/>
      <c r="E1880" s="248"/>
      <c r="F1880" s="248"/>
      <c r="G1880" s="248"/>
      <c r="H1880" s="248"/>
      <c r="I1880" s="248"/>
      <c r="J1880" s="248"/>
      <c r="K1880" s="248"/>
      <c r="L1880" s="249"/>
    </row>
    <row r="1881" spans="1:12">
      <c r="A1881" s="72"/>
      <c r="B1881" s="130"/>
      <c r="C1881" s="130"/>
      <c r="D1881" s="130"/>
      <c r="E1881" s="130"/>
      <c r="F1881" s="130"/>
      <c r="G1881" s="130"/>
      <c r="H1881" s="130"/>
      <c r="I1881" s="130"/>
      <c r="J1881" s="130"/>
      <c r="K1881" s="130"/>
      <c r="L1881" s="131"/>
    </row>
    <row r="1882" spans="1:12">
      <c r="A1882" s="72"/>
      <c r="B1882" s="2"/>
      <c r="C1882" s="2"/>
      <c r="D1882" s="121" t="s">
        <v>54</v>
      </c>
      <c r="E1882" s="121" t="s">
        <v>55</v>
      </c>
      <c r="F1882" s="121" t="s">
        <v>56</v>
      </c>
      <c r="G1882" s="121" t="s">
        <v>57</v>
      </c>
      <c r="H1882" s="121" t="s">
        <v>58</v>
      </c>
      <c r="I1882" s="121" t="s">
        <v>59</v>
      </c>
      <c r="J1882" s="2"/>
      <c r="K1882" s="2"/>
      <c r="L1882" s="131"/>
    </row>
    <row r="1883" spans="1:12">
      <c r="A1883" s="72"/>
      <c r="B1883" s="297" t="s">
        <v>294</v>
      </c>
      <c r="C1883" s="297"/>
      <c r="D1883" s="3">
        <v>4.03</v>
      </c>
      <c r="E1883" s="3"/>
      <c r="F1883" s="3">
        <v>0.7</v>
      </c>
      <c r="G1883" s="113">
        <v>1</v>
      </c>
      <c r="H1883" s="113"/>
      <c r="I1883" s="113">
        <f>F1883*D1883*G1883</f>
        <v>2.8210000000000002</v>
      </c>
      <c r="J1883" s="2"/>
      <c r="K1883" s="113"/>
      <c r="L1883" s="131"/>
    </row>
    <row r="1884" spans="1:12">
      <c r="A1884" s="72"/>
      <c r="B1884" s="252" t="s">
        <v>295</v>
      </c>
      <c r="C1884" s="253"/>
      <c r="D1884" s="3">
        <v>3.22</v>
      </c>
      <c r="E1884" s="3"/>
      <c r="F1884" s="3">
        <v>0.7</v>
      </c>
      <c r="G1884" s="113">
        <v>2</v>
      </c>
      <c r="H1884" s="3"/>
      <c r="I1884" s="113">
        <f t="shared" ref="I1884" si="75">F1884*D1884*G1884</f>
        <v>4.508</v>
      </c>
      <c r="J1884" s="2"/>
      <c r="K1884" s="113"/>
      <c r="L1884" s="131"/>
    </row>
    <row r="1885" spans="1:12">
      <c r="A1885" s="72"/>
      <c r="B1885" s="118"/>
      <c r="C1885" s="118"/>
      <c r="D1885" s="3"/>
      <c r="E1885" s="3"/>
      <c r="F1885" s="3"/>
      <c r="G1885" s="113"/>
      <c r="H1885" s="2"/>
      <c r="I1885" s="113"/>
      <c r="J1885" s="2"/>
      <c r="K1885" s="113"/>
      <c r="L1885" s="131"/>
    </row>
    <row r="1886" spans="1:12">
      <c r="A1886" s="72"/>
      <c r="B1886" s="56"/>
      <c r="C1886" s="56"/>
      <c r="D1886" s="56"/>
      <c r="E1886" s="56"/>
      <c r="F1886" s="56"/>
      <c r="G1886" s="56"/>
      <c r="H1886" s="56"/>
      <c r="I1886" s="56"/>
      <c r="J1886" s="57" t="s">
        <v>52</v>
      </c>
      <c r="K1886" s="58">
        <f>SUM(I1883:I1884)</f>
        <v>7.3290000000000006</v>
      </c>
      <c r="L1886" s="131"/>
    </row>
    <row r="1887" spans="1:12">
      <c r="A1887" s="72"/>
      <c r="B1887" s="130"/>
      <c r="C1887" s="130"/>
      <c r="D1887" s="130"/>
      <c r="E1887" s="130"/>
      <c r="F1887" s="130"/>
      <c r="G1887" s="130"/>
      <c r="H1887" s="130"/>
      <c r="I1887" s="130"/>
      <c r="J1887" s="123"/>
      <c r="K1887" s="139"/>
      <c r="L1887" s="131"/>
    </row>
    <row r="1888" spans="1:12">
      <c r="A1888" s="72"/>
      <c r="B1888" s="130"/>
      <c r="C1888" s="130"/>
      <c r="D1888" s="130"/>
      <c r="E1888" s="130"/>
      <c r="F1888" s="130"/>
      <c r="G1888" s="130"/>
      <c r="H1888" s="130"/>
      <c r="I1888" s="130"/>
      <c r="J1888" s="123"/>
      <c r="K1888" s="139"/>
      <c r="L1888" s="131"/>
    </row>
    <row r="1889" spans="1:12">
      <c r="A1889" s="72"/>
      <c r="B1889" s="130"/>
      <c r="C1889" s="130"/>
      <c r="D1889" s="130"/>
      <c r="E1889" s="130"/>
      <c r="F1889" s="130"/>
      <c r="G1889" s="130"/>
      <c r="H1889" s="130"/>
      <c r="I1889" s="130"/>
      <c r="J1889" s="123"/>
      <c r="K1889" s="139"/>
      <c r="L1889" s="131"/>
    </row>
    <row r="1890" spans="1:12">
      <c r="A1890" s="72"/>
      <c r="B1890" s="130"/>
      <c r="C1890" s="130"/>
      <c r="D1890" s="130"/>
      <c r="E1890" s="130"/>
      <c r="F1890" s="130"/>
      <c r="G1890" s="130"/>
      <c r="H1890" s="130"/>
      <c r="I1890" s="130"/>
      <c r="J1890" s="123"/>
      <c r="K1890" s="139"/>
      <c r="L1890" s="131"/>
    </row>
    <row r="1891" spans="1:12">
      <c r="A1891" s="72"/>
      <c r="B1891" s="130"/>
      <c r="C1891" s="130"/>
      <c r="D1891" s="130"/>
      <c r="E1891" s="130"/>
      <c r="F1891" s="130"/>
      <c r="G1891" s="130"/>
      <c r="H1891" s="130"/>
      <c r="I1891" s="130"/>
      <c r="J1891" s="123"/>
      <c r="K1891" s="139"/>
      <c r="L1891" s="131"/>
    </row>
    <row r="1892" spans="1:12">
      <c r="A1892" s="72"/>
      <c r="B1892" s="130"/>
      <c r="C1892" s="130"/>
      <c r="D1892" s="130"/>
      <c r="E1892" s="130"/>
      <c r="F1892" s="130"/>
      <c r="G1892" s="130"/>
      <c r="H1892" s="130"/>
      <c r="I1892" s="130"/>
      <c r="J1892" s="123"/>
      <c r="K1892" s="139"/>
      <c r="L1892" s="131"/>
    </row>
    <row r="1893" spans="1:12">
      <c r="A1893" s="72"/>
      <c r="B1893" s="130"/>
      <c r="C1893" s="130"/>
      <c r="D1893" s="130"/>
      <c r="E1893" s="130"/>
      <c r="F1893" s="130"/>
      <c r="G1893" s="130"/>
      <c r="H1893" s="130"/>
      <c r="I1893" s="130"/>
      <c r="J1893" s="123"/>
      <c r="K1893" s="139"/>
      <c r="L1893" s="131"/>
    </row>
    <row r="1894" spans="1:12">
      <c r="A1894" s="72"/>
      <c r="B1894" s="130"/>
      <c r="C1894" s="130"/>
      <c r="D1894" s="130"/>
      <c r="E1894" s="130"/>
      <c r="F1894" s="130"/>
      <c r="G1894" s="130"/>
      <c r="H1894" s="130"/>
      <c r="I1894" s="130"/>
      <c r="J1894" s="123"/>
      <c r="K1894" s="139"/>
      <c r="L1894" s="131"/>
    </row>
    <row r="1895" spans="1:12">
      <c r="A1895" s="72"/>
      <c r="B1895" s="130"/>
      <c r="C1895" s="130"/>
      <c r="D1895" s="130"/>
      <c r="E1895" s="130"/>
      <c r="F1895" s="130"/>
      <c r="G1895" s="130"/>
      <c r="H1895" s="130"/>
      <c r="I1895" s="130"/>
      <c r="J1895" s="123"/>
      <c r="K1895" s="139"/>
      <c r="L1895" s="131"/>
    </row>
    <row r="1896" spans="1:12">
      <c r="A1896" s="72"/>
      <c r="B1896" s="130"/>
      <c r="C1896" s="130"/>
      <c r="D1896" s="130"/>
      <c r="E1896" s="130"/>
      <c r="F1896" s="130"/>
      <c r="G1896" s="130"/>
      <c r="H1896" s="130"/>
      <c r="I1896" s="130"/>
      <c r="J1896" s="123"/>
      <c r="K1896" s="139"/>
      <c r="L1896" s="131"/>
    </row>
    <row r="1897" spans="1:12">
      <c r="A1897" s="72"/>
      <c r="B1897" s="130"/>
      <c r="C1897" s="130"/>
      <c r="D1897" s="130"/>
      <c r="E1897" s="130"/>
      <c r="F1897" s="130"/>
      <c r="G1897" s="130"/>
      <c r="H1897" s="130"/>
      <c r="I1897" s="130"/>
      <c r="J1897" s="130"/>
      <c r="K1897" s="130"/>
      <c r="L1897" s="131"/>
    </row>
    <row r="1898" spans="1:12">
      <c r="A1898" s="72"/>
      <c r="B1898" s="130"/>
      <c r="C1898" s="130"/>
      <c r="D1898" s="130"/>
      <c r="E1898" s="130"/>
      <c r="F1898" s="130"/>
      <c r="G1898" s="130"/>
      <c r="H1898" s="130"/>
      <c r="I1898" s="130"/>
      <c r="J1898" s="130"/>
      <c r="K1898" s="130"/>
      <c r="L1898" s="131"/>
    </row>
    <row r="1899" spans="1:12">
      <c r="A1899" s="72"/>
      <c r="B1899" s="246" t="s">
        <v>623</v>
      </c>
      <c r="C1899" s="247"/>
      <c r="D1899" s="247"/>
      <c r="E1899" s="247"/>
      <c r="F1899" s="247"/>
      <c r="G1899" s="247"/>
      <c r="H1899" s="247"/>
      <c r="I1899" s="130"/>
      <c r="J1899" s="130"/>
      <c r="K1899" s="130"/>
      <c r="L1899" s="131"/>
    </row>
    <row r="1900" spans="1:12" ht="28.2" customHeight="1">
      <c r="A1900" s="72"/>
      <c r="B1900" s="247"/>
      <c r="C1900" s="247"/>
      <c r="D1900" s="247"/>
      <c r="E1900" s="247"/>
      <c r="F1900" s="247"/>
      <c r="G1900" s="247"/>
      <c r="H1900" s="247"/>
      <c r="I1900" s="247"/>
      <c r="J1900" s="247"/>
      <c r="K1900" s="247"/>
      <c r="L1900" s="131"/>
    </row>
    <row r="1901" spans="1:12" ht="21" customHeight="1">
      <c r="A1901" s="67" t="s">
        <v>615</v>
      </c>
      <c r="B1901" s="248" t="s">
        <v>167</v>
      </c>
      <c r="C1901" s="248"/>
      <c r="D1901" s="248"/>
      <c r="E1901" s="248"/>
      <c r="F1901" s="248"/>
      <c r="G1901" s="248"/>
      <c r="H1901" s="248"/>
      <c r="I1901" s="248"/>
      <c r="J1901" s="248"/>
      <c r="K1901" s="248"/>
      <c r="L1901" s="249"/>
    </row>
    <row r="1902" spans="1:12" ht="18.600000000000001" customHeight="1">
      <c r="A1902" s="72"/>
      <c r="B1902" s="130"/>
      <c r="C1902" s="130"/>
      <c r="D1902" s="130"/>
      <c r="E1902" s="130"/>
      <c r="F1902" s="130"/>
      <c r="G1902" s="130"/>
      <c r="H1902" s="130"/>
      <c r="I1902" s="130"/>
      <c r="J1902" s="130"/>
      <c r="K1902" s="130"/>
      <c r="L1902" s="131"/>
    </row>
    <row r="1903" spans="1:12" ht="13.2" customHeight="1">
      <c r="A1903" s="72"/>
      <c r="B1903" s="2"/>
      <c r="C1903" s="2"/>
      <c r="D1903" s="121" t="s">
        <v>54</v>
      </c>
      <c r="E1903" s="121" t="s">
        <v>55</v>
      </c>
      <c r="F1903" s="121" t="s">
        <v>56</v>
      </c>
      <c r="G1903" s="121" t="s">
        <v>57</v>
      </c>
      <c r="H1903" s="121" t="s">
        <v>58</v>
      </c>
      <c r="I1903" s="121" t="s">
        <v>59</v>
      </c>
      <c r="J1903" s="2"/>
      <c r="K1903" s="2"/>
      <c r="L1903" s="131"/>
    </row>
    <row r="1904" spans="1:12" ht="19.8" customHeight="1">
      <c r="A1904" s="72"/>
      <c r="B1904" s="297" t="s">
        <v>577</v>
      </c>
      <c r="C1904" s="297"/>
      <c r="D1904" s="3">
        <f>(3.16*2)+4</f>
        <v>10.32</v>
      </c>
      <c r="E1904" s="3"/>
      <c r="F1904" s="3"/>
      <c r="G1904" s="113"/>
      <c r="H1904" s="2"/>
      <c r="I1904" s="113"/>
      <c r="J1904" s="2"/>
      <c r="K1904" s="113"/>
      <c r="L1904" s="131"/>
    </row>
    <row r="1905" spans="1:12" ht="18.600000000000001" customHeight="1">
      <c r="A1905" s="72"/>
      <c r="B1905" s="56"/>
      <c r="C1905" s="56"/>
      <c r="D1905" s="56"/>
      <c r="E1905" s="56"/>
      <c r="F1905" s="56"/>
      <c r="G1905" s="56"/>
      <c r="H1905" s="56"/>
      <c r="I1905" s="56"/>
      <c r="J1905" s="57" t="s">
        <v>52</v>
      </c>
      <c r="K1905" s="58">
        <f>D1904</f>
        <v>10.32</v>
      </c>
      <c r="L1905" s="131"/>
    </row>
    <row r="1906" spans="1:12" ht="28.2" customHeight="1">
      <c r="A1906" s="72"/>
      <c r="B1906" s="115"/>
      <c r="C1906" s="115"/>
      <c r="D1906" s="115"/>
      <c r="E1906" s="115"/>
      <c r="F1906" s="115"/>
      <c r="G1906" s="115"/>
      <c r="H1906" s="115"/>
      <c r="I1906" s="115"/>
      <c r="J1906" s="115"/>
      <c r="K1906" s="115"/>
      <c r="L1906" s="131"/>
    </row>
    <row r="1907" spans="1:12" ht="28.2" customHeight="1">
      <c r="A1907" s="72"/>
      <c r="B1907" s="115"/>
      <c r="C1907" s="115"/>
      <c r="D1907" s="115"/>
      <c r="E1907" s="115"/>
      <c r="F1907" s="115"/>
      <c r="G1907" s="115"/>
      <c r="H1907" s="115"/>
      <c r="I1907" s="115"/>
      <c r="J1907" s="115"/>
      <c r="K1907" s="115"/>
      <c r="L1907" s="131"/>
    </row>
    <row r="1908" spans="1:12" ht="28.2" customHeight="1">
      <c r="A1908" s="72"/>
      <c r="B1908" s="115"/>
      <c r="C1908" s="115"/>
      <c r="D1908" s="115"/>
      <c r="E1908" s="115"/>
      <c r="F1908" s="115"/>
      <c r="G1908" s="115"/>
      <c r="H1908" s="115"/>
      <c r="I1908" s="115"/>
      <c r="J1908" s="115"/>
      <c r="K1908" s="115"/>
      <c r="L1908" s="131"/>
    </row>
    <row r="1909" spans="1:12" ht="28.2" customHeight="1">
      <c r="A1909" s="72"/>
      <c r="B1909" s="115"/>
      <c r="C1909" s="115"/>
      <c r="D1909" s="115"/>
      <c r="E1909" s="115"/>
      <c r="F1909" s="115"/>
      <c r="G1909" s="115"/>
      <c r="H1909" s="115"/>
      <c r="I1909" s="115"/>
      <c r="J1909" s="115"/>
      <c r="K1909" s="115"/>
      <c r="L1909" s="131"/>
    </row>
    <row r="1910" spans="1:12" ht="28.2" customHeight="1">
      <c r="A1910" s="72"/>
      <c r="B1910" s="115"/>
      <c r="C1910" s="115"/>
      <c r="D1910" s="115"/>
      <c r="E1910" s="115"/>
      <c r="F1910" s="115"/>
      <c r="G1910" s="115"/>
      <c r="H1910" s="115"/>
      <c r="I1910" s="115"/>
      <c r="J1910" s="115"/>
      <c r="K1910" s="115"/>
      <c r="L1910" s="131"/>
    </row>
    <row r="1911" spans="1:12" ht="28.2" customHeight="1">
      <c r="A1911" s="72"/>
      <c r="B1911" s="246" t="s">
        <v>621</v>
      </c>
      <c r="C1911" s="247"/>
      <c r="D1911" s="247"/>
      <c r="E1911" s="247"/>
      <c r="F1911" s="247"/>
      <c r="G1911" s="247"/>
      <c r="H1911" s="247"/>
      <c r="I1911" s="115"/>
      <c r="J1911" s="115"/>
      <c r="K1911" s="115"/>
      <c r="L1911" s="131"/>
    </row>
    <row r="1912" spans="1:12" ht="14.4" customHeight="1">
      <c r="A1912" s="72"/>
      <c r="B1912" s="115"/>
      <c r="C1912" s="115"/>
      <c r="D1912" s="115"/>
      <c r="E1912" s="115"/>
      <c r="F1912" s="115"/>
      <c r="G1912" s="115"/>
      <c r="H1912" s="115"/>
      <c r="I1912" s="115"/>
      <c r="J1912" s="115"/>
      <c r="K1912" s="115"/>
      <c r="L1912" s="131"/>
    </row>
    <row r="1913" spans="1:12" ht="22.2" customHeight="1">
      <c r="A1913" s="67" t="s">
        <v>639</v>
      </c>
      <c r="B1913" s="248" t="s">
        <v>579</v>
      </c>
      <c r="C1913" s="248"/>
      <c r="D1913" s="248"/>
      <c r="E1913" s="248"/>
      <c r="F1913" s="248"/>
      <c r="G1913" s="248"/>
      <c r="H1913" s="248"/>
      <c r="I1913" s="248"/>
      <c r="J1913" s="248"/>
      <c r="K1913" s="248"/>
      <c r="L1913" s="249"/>
    </row>
    <row r="1914" spans="1:12" ht="14.4" customHeight="1">
      <c r="A1914" s="72"/>
      <c r="B1914" s="130"/>
      <c r="C1914" s="130"/>
      <c r="D1914" s="130"/>
      <c r="E1914" s="130"/>
      <c r="F1914" s="130"/>
      <c r="G1914" s="130"/>
      <c r="H1914" s="130"/>
      <c r="I1914" s="130"/>
      <c r="J1914" s="130"/>
      <c r="K1914" s="130"/>
      <c r="L1914" s="131"/>
    </row>
    <row r="1915" spans="1:12" ht="20.399999999999999" customHeight="1">
      <c r="A1915" s="72"/>
      <c r="B1915" s="2"/>
      <c r="C1915" s="2"/>
      <c r="D1915" s="121" t="s">
        <v>54</v>
      </c>
      <c r="E1915" s="121" t="s">
        <v>55</v>
      </c>
      <c r="F1915" s="121" t="s">
        <v>56</v>
      </c>
      <c r="G1915" s="121" t="s">
        <v>57</v>
      </c>
      <c r="H1915" s="121" t="s">
        <v>58</v>
      </c>
      <c r="I1915" s="121" t="s">
        <v>59</v>
      </c>
      <c r="J1915" s="2"/>
      <c r="K1915" s="2"/>
      <c r="L1915" s="131"/>
    </row>
    <row r="1916" spans="1:12" ht="18" customHeight="1">
      <c r="A1916" s="72"/>
      <c r="B1916" s="297" t="s">
        <v>577</v>
      </c>
      <c r="C1916" s="297"/>
      <c r="D1916" s="3">
        <v>21.2</v>
      </c>
      <c r="E1916" s="3"/>
      <c r="F1916" s="3"/>
      <c r="G1916" s="113"/>
      <c r="H1916" s="2"/>
      <c r="I1916" s="113"/>
      <c r="J1916" s="2"/>
      <c r="K1916" s="113"/>
      <c r="L1916" s="131"/>
    </row>
    <row r="1917" spans="1:12" ht="18" customHeight="1">
      <c r="A1917" s="72"/>
      <c r="B1917" s="56"/>
      <c r="C1917" s="56"/>
      <c r="D1917" s="56"/>
      <c r="E1917" s="56"/>
      <c r="F1917" s="56"/>
      <c r="G1917" s="56"/>
      <c r="H1917" s="56"/>
      <c r="I1917" s="56"/>
      <c r="J1917" s="57" t="s">
        <v>52</v>
      </c>
      <c r="K1917" s="58">
        <f>D1916</f>
        <v>21.2</v>
      </c>
      <c r="L1917" s="131"/>
    </row>
    <row r="1918" spans="1:12" ht="28.2" customHeight="1">
      <c r="A1918" s="72"/>
      <c r="B1918" s="115"/>
      <c r="C1918" s="115"/>
      <c r="D1918" s="115"/>
      <c r="E1918" s="115"/>
      <c r="F1918" s="115"/>
      <c r="G1918" s="115"/>
      <c r="H1918" s="115"/>
      <c r="I1918" s="115"/>
      <c r="J1918" s="115"/>
      <c r="K1918" s="115"/>
      <c r="L1918" s="131"/>
    </row>
    <row r="1919" spans="1:12" ht="28.2" customHeight="1">
      <c r="A1919" s="72"/>
      <c r="B1919" s="115"/>
      <c r="C1919" s="115"/>
      <c r="D1919" s="115"/>
      <c r="E1919" s="115"/>
      <c r="F1919" s="115"/>
      <c r="G1919" s="115"/>
      <c r="H1919" s="115"/>
      <c r="I1919" s="115"/>
      <c r="J1919" s="115"/>
      <c r="K1919" s="115"/>
      <c r="L1919" s="131"/>
    </row>
    <row r="1920" spans="1:12" ht="28.2" customHeight="1">
      <c r="A1920" s="72"/>
      <c r="B1920" s="115"/>
      <c r="C1920" s="115"/>
      <c r="D1920" s="115"/>
      <c r="E1920" s="115"/>
      <c r="F1920" s="115"/>
      <c r="G1920" s="115"/>
      <c r="H1920" s="115"/>
      <c r="I1920" s="115"/>
      <c r="J1920" s="115"/>
      <c r="K1920" s="115"/>
      <c r="L1920" s="131"/>
    </row>
    <row r="1921" spans="1:12" ht="28.2" customHeight="1">
      <c r="A1921" s="72"/>
      <c r="B1921" s="115"/>
      <c r="C1921" s="115"/>
      <c r="D1921" s="115"/>
      <c r="E1921" s="115"/>
      <c r="F1921" s="115"/>
      <c r="G1921" s="115"/>
      <c r="H1921" s="115"/>
      <c r="I1921" s="115"/>
      <c r="J1921" s="115"/>
      <c r="K1921" s="115"/>
      <c r="L1921" s="131"/>
    </row>
    <row r="1922" spans="1:12" ht="28.2" customHeight="1">
      <c r="A1922" s="72"/>
      <c r="B1922" s="115"/>
      <c r="C1922" s="115"/>
      <c r="D1922" s="115"/>
      <c r="E1922" s="115"/>
      <c r="F1922" s="115"/>
      <c r="G1922" s="115"/>
      <c r="H1922" s="115"/>
      <c r="I1922" s="115"/>
      <c r="J1922" s="115"/>
      <c r="K1922" s="115"/>
      <c r="L1922" s="131"/>
    </row>
    <row r="1923" spans="1:12" ht="28.2" customHeight="1">
      <c r="A1923" s="72"/>
      <c r="B1923" s="115"/>
      <c r="C1923" s="115"/>
      <c r="D1923" s="115"/>
      <c r="E1923" s="115"/>
      <c r="F1923" s="115"/>
      <c r="G1923" s="115"/>
      <c r="H1923" s="115"/>
      <c r="I1923" s="115"/>
      <c r="J1923" s="115"/>
      <c r="K1923" s="115"/>
      <c r="L1923" s="131"/>
    </row>
    <row r="1924" spans="1:12" ht="28.2" customHeight="1">
      <c r="A1924" s="72"/>
      <c r="B1924" s="115"/>
      <c r="C1924" s="115"/>
      <c r="D1924" s="115"/>
      <c r="E1924" s="115"/>
      <c r="F1924" s="115"/>
      <c r="G1924" s="115"/>
      <c r="H1924" s="115"/>
      <c r="I1924" s="115"/>
      <c r="J1924" s="115"/>
      <c r="K1924" s="115"/>
      <c r="L1924" s="131"/>
    </row>
    <row r="1925" spans="1:12" ht="28.2" customHeight="1">
      <c r="A1925" s="72"/>
      <c r="B1925" s="115"/>
      <c r="C1925" s="115"/>
      <c r="D1925" s="115"/>
      <c r="E1925" s="115"/>
      <c r="F1925" s="115"/>
      <c r="G1925" s="115"/>
      <c r="H1925" s="115"/>
      <c r="I1925" s="115"/>
      <c r="J1925" s="115"/>
      <c r="K1925" s="115"/>
      <c r="L1925" s="131"/>
    </row>
    <row r="1926" spans="1:12" ht="28.2" customHeight="1">
      <c r="A1926" s="72"/>
      <c r="B1926" s="246" t="s">
        <v>623</v>
      </c>
      <c r="C1926" s="247"/>
      <c r="D1926" s="247"/>
      <c r="E1926" s="247"/>
      <c r="F1926" s="247"/>
      <c r="G1926" s="247"/>
      <c r="H1926" s="247"/>
      <c r="I1926" s="115"/>
      <c r="J1926" s="115"/>
      <c r="K1926" s="115"/>
      <c r="L1926" s="131"/>
    </row>
    <row r="1927" spans="1:12" ht="8.4" customHeight="1">
      <c r="A1927" s="72"/>
      <c r="B1927" s="115"/>
      <c r="C1927" s="115"/>
      <c r="D1927" s="115"/>
      <c r="E1927" s="115"/>
      <c r="F1927" s="115"/>
      <c r="G1927" s="115"/>
      <c r="H1927" s="115"/>
      <c r="I1927" s="115"/>
      <c r="J1927" s="115"/>
      <c r="K1927" s="115"/>
      <c r="L1927" s="131"/>
    </row>
    <row r="1928" spans="1:12">
      <c r="A1928" s="72"/>
      <c r="B1928" s="130"/>
      <c r="C1928" s="130"/>
      <c r="D1928" s="130"/>
      <c r="E1928" s="130"/>
      <c r="F1928" s="130"/>
      <c r="G1928" s="130"/>
      <c r="H1928" s="130"/>
      <c r="I1928" s="130"/>
      <c r="J1928" s="130"/>
      <c r="K1928" s="130"/>
      <c r="L1928" s="131"/>
    </row>
    <row r="1929" spans="1:12">
      <c r="A1929" s="156">
        <v>12</v>
      </c>
      <c r="B1929" s="357" t="s">
        <v>378</v>
      </c>
      <c r="C1929" s="358"/>
      <c r="D1929" s="358"/>
      <c r="E1929" s="358"/>
      <c r="F1929" s="358"/>
      <c r="G1929" s="358"/>
      <c r="H1929" s="358"/>
      <c r="I1929" s="358"/>
      <c r="J1929" s="358"/>
      <c r="K1929" s="358"/>
      <c r="L1929" s="359"/>
    </row>
    <row r="1930" spans="1:12" ht="13.95" customHeight="1">
      <c r="A1930" s="67" t="s">
        <v>374</v>
      </c>
      <c r="B1930" s="319" t="s">
        <v>39</v>
      </c>
      <c r="C1930" s="320"/>
      <c r="D1930" s="320"/>
      <c r="E1930" s="320"/>
      <c r="F1930" s="320"/>
      <c r="G1930" s="320"/>
      <c r="H1930" s="320"/>
      <c r="I1930" s="320"/>
      <c r="J1930" s="320"/>
      <c r="K1930" s="320"/>
      <c r="L1930" s="321"/>
    </row>
    <row r="1931" spans="1:12" ht="32.4" customHeight="1">
      <c r="A1931" s="67" t="s">
        <v>379</v>
      </c>
      <c r="B1931" s="248" t="s">
        <v>40</v>
      </c>
      <c r="C1931" s="248"/>
      <c r="D1931" s="248"/>
      <c r="E1931" s="248"/>
      <c r="F1931" s="248"/>
      <c r="G1931" s="248"/>
      <c r="H1931" s="248"/>
      <c r="I1931" s="248"/>
      <c r="J1931" s="248"/>
      <c r="K1931" s="248"/>
      <c r="L1931" s="249"/>
    </row>
    <row r="1932" spans="1:12">
      <c r="A1932" s="68"/>
      <c r="B1932" s="129"/>
      <c r="C1932" s="130"/>
      <c r="D1932" s="130"/>
      <c r="E1932" s="130"/>
      <c r="F1932" s="130"/>
      <c r="G1932" s="130"/>
      <c r="H1932" s="130"/>
      <c r="I1932" s="130"/>
      <c r="J1932" s="130"/>
      <c r="K1932" s="130"/>
      <c r="L1932" s="131"/>
    </row>
    <row r="1933" spans="1:12">
      <c r="A1933" s="69"/>
      <c r="B1933" s="2"/>
      <c r="C1933" s="2"/>
      <c r="D1933" s="121" t="s">
        <v>54</v>
      </c>
      <c r="E1933" s="121" t="s">
        <v>55</v>
      </c>
      <c r="F1933" s="121" t="s">
        <v>56</v>
      </c>
      <c r="G1933" s="121" t="s">
        <v>57</v>
      </c>
      <c r="H1933" s="121" t="s">
        <v>58</v>
      </c>
      <c r="I1933" s="121" t="s">
        <v>59</v>
      </c>
      <c r="J1933" s="2"/>
      <c r="K1933" s="2"/>
      <c r="L1933" s="131"/>
    </row>
    <row r="1934" spans="1:12">
      <c r="A1934" s="69"/>
      <c r="B1934" s="250" t="s">
        <v>70</v>
      </c>
      <c r="C1934" s="251"/>
      <c r="D1934" s="3">
        <v>42.68</v>
      </c>
      <c r="E1934" s="3"/>
      <c r="F1934" s="3"/>
      <c r="G1934" s="2"/>
      <c r="H1934" s="2"/>
      <c r="I1934" s="113"/>
      <c r="J1934" s="2"/>
      <c r="K1934" s="2"/>
      <c r="L1934" s="131"/>
    </row>
    <row r="1935" spans="1:12">
      <c r="A1935" s="69"/>
      <c r="B1935" s="2"/>
      <c r="C1935" s="2"/>
      <c r="D1935" s="2"/>
      <c r="E1935" s="113"/>
      <c r="F1935" s="2"/>
      <c r="G1935" s="2"/>
      <c r="H1935" s="2"/>
      <c r="I1935" s="121"/>
      <c r="J1935" s="121" t="s">
        <v>52</v>
      </c>
      <c r="K1935" s="4">
        <f>SUM(D1934:D1935)</f>
        <v>42.68</v>
      </c>
      <c r="L1935" s="131"/>
    </row>
    <row r="1936" spans="1:12" ht="13.8" customHeight="1">
      <c r="A1936" s="69"/>
      <c r="B1936" s="246" t="s">
        <v>624</v>
      </c>
      <c r="C1936" s="247"/>
      <c r="D1936" s="247"/>
      <c r="E1936" s="247"/>
      <c r="F1936" s="247"/>
      <c r="G1936" s="247"/>
      <c r="H1936" s="247"/>
      <c r="I1936" s="130"/>
      <c r="J1936" s="130"/>
      <c r="K1936" s="130"/>
      <c r="L1936" s="131"/>
    </row>
    <row r="1937" spans="1:12">
      <c r="A1937" s="70"/>
      <c r="B1937" s="350"/>
      <c r="C1937" s="346"/>
      <c r="D1937" s="346"/>
      <c r="E1937" s="346"/>
      <c r="F1937" s="346"/>
      <c r="G1937" s="346"/>
      <c r="H1937" s="130"/>
      <c r="I1937" s="130"/>
      <c r="J1937" s="130"/>
      <c r="K1937" s="130"/>
      <c r="L1937" s="131"/>
    </row>
    <row r="1938" spans="1:12">
      <c r="A1938" s="70"/>
      <c r="B1938" s="129"/>
      <c r="C1938" s="130"/>
      <c r="D1938" s="130"/>
      <c r="E1938" s="130"/>
      <c r="F1938" s="130"/>
      <c r="G1938" s="130"/>
      <c r="H1938" s="130"/>
      <c r="I1938" s="130"/>
      <c r="J1938" s="130"/>
      <c r="K1938" s="130"/>
      <c r="L1938" s="131"/>
    </row>
    <row r="1939" spans="1:12">
      <c r="A1939" s="70"/>
      <c r="B1939" s="129"/>
      <c r="C1939" s="130"/>
      <c r="D1939" s="130"/>
      <c r="E1939" s="130"/>
      <c r="F1939" s="130"/>
      <c r="G1939" s="130"/>
      <c r="H1939" s="130"/>
      <c r="I1939" s="130"/>
      <c r="J1939" s="130"/>
      <c r="K1939" s="130"/>
      <c r="L1939" s="131"/>
    </row>
    <row r="1940" spans="1:12">
      <c r="A1940" s="70"/>
      <c r="B1940" s="129"/>
      <c r="C1940" s="130"/>
      <c r="D1940" s="130"/>
      <c r="E1940" s="130"/>
      <c r="F1940" s="130"/>
      <c r="G1940" s="130"/>
      <c r="H1940" s="130"/>
      <c r="I1940" s="130"/>
      <c r="J1940" s="130"/>
      <c r="K1940" s="130"/>
      <c r="L1940" s="131"/>
    </row>
    <row r="1941" spans="1:12" ht="68.400000000000006" customHeight="1">
      <c r="A1941" s="70"/>
      <c r="B1941" s="129"/>
      <c r="C1941" s="130"/>
      <c r="D1941" s="130"/>
      <c r="E1941" s="130"/>
      <c r="F1941" s="130"/>
      <c r="G1941" s="130"/>
      <c r="H1941" s="130"/>
      <c r="I1941" s="130"/>
      <c r="J1941" s="130"/>
      <c r="K1941" s="130"/>
      <c r="L1941" s="131"/>
    </row>
    <row r="1942" spans="1:12">
      <c r="A1942" s="70"/>
      <c r="B1942" s="129"/>
      <c r="C1942" s="130"/>
      <c r="D1942" s="130"/>
      <c r="E1942" s="130"/>
      <c r="F1942" s="130"/>
      <c r="G1942" s="130"/>
      <c r="H1942" s="130"/>
      <c r="I1942" s="130"/>
      <c r="J1942" s="130"/>
      <c r="K1942" s="130"/>
      <c r="L1942" s="131"/>
    </row>
    <row r="1943" spans="1:12" ht="33" customHeight="1">
      <c r="A1943" s="67" t="s">
        <v>380</v>
      </c>
      <c r="B1943" s="248" t="s">
        <v>41</v>
      </c>
      <c r="C1943" s="248"/>
      <c r="D1943" s="248"/>
      <c r="E1943" s="248"/>
      <c r="F1943" s="248"/>
      <c r="G1943" s="248"/>
      <c r="H1943" s="248"/>
      <c r="I1943" s="248"/>
      <c r="J1943" s="248"/>
      <c r="K1943" s="248"/>
      <c r="L1943" s="249"/>
    </row>
    <row r="1944" spans="1:12">
      <c r="A1944" s="68"/>
      <c r="B1944" s="129"/>
      <c r="C1944" s="130"/>
      <c r="D1944" s="130"/>
      <c r="E1944" s="130"/>
      <c r="F1944" s="130"/>
      <c r="G1944" s="130"/>
      <c r="H1944" s="130"/>
      <c r="I1944" s="130"/>
      <c r="J1944" s="130"/>
      <c r="K1944" s="130"/>
      <c r="L1944" s="131"/>
    </row>
    <row r="1945" spans="1:12">
      <c r="A1945" s="69"/>
      <c r="B1945" s="2"/>
      <c r="C1945" s="2"/>
      <c r="D1945" s="121" t="s">
        <v>54</v>
      </c>
      <c r="E1945" s="121" t="s">
        <v>55</v>
      </c>
      <c r="F1945" s="121" t="s">
        <v>56</v>
      </c>
      <c r="G1945" s="121" t="s">
        <v>57</v>
      </c>
      <c r="H1945" s="121" t="s">
        <v>58</v>
      </c>
      <c r="I1945" s="121" t="s">
        <v>59</v>
      </c>
      <c r="J1945" s="2"/>
      <c r="K1945" s="2"/>
      <c r="L1945" s="131"/>
    </row>
    <row r="1946" spans="1:12">
      <c r="A1946" s="69"/>
      <c r="B1946" s="250" t="s">
        <v>65</v>
      </c>
      <c r="C1946" s="251"/>
      <c r="D1946" s="3">
        <v>30.31</v>
      </c>
      <c r="E1946" s="3"/>
      <c r="F1946" s="3"/>
      <c r="G1946" s="2"/>
      <c r="H1946" s="2"/>
      <c r="I1946" s="113"/>
      <c r="J1946" s="2"/>
      <c r="K1946" s="2"/>
      <c r="L1946" s="131"/>
    </row>
    <row r="1947" spans="1:12">
      <c r="A1947" s="69"/>
      <c r="B1947" s="2"/>
      <c r="C1947" s="2"/>
      <c r="D1947" s="2"/>
      <c r="E1947" s="113"/>
      <c r="F1947" s="2"/>
      <c r="G1947" s="2"/>
      <c r="H1947" s="2"/>
      <c r="I1947" s="121"/>
      <c r="J1947" s="121" t="s">
        <v>52</v>
      </c>
      <c r="K1947" s="4">
        <f>SUM(D1946:D1947)</f>
        <v>30.31</v>
      </c>
      <c r="L1947" s="131"/>
    </row>
    <row r="1948" spans="1:12" ht="13.8" customHeight="1">
      <c r="A1948" s="69"/>
      <c r="B1948" s="246" t="s">
        <v>624</v>
      </c>
      <c r="C1948" s="247"/>
      <c r="D1948" s="247"/>
      <c r="E1948" s="247"/>
      <c r="F1948" s="247"/>
      <c r="G1948" s="247"/>
      <c r="H1948" s="247"/>
      <c r="I1948" s="130"/>
      <c r="J1948" s="130"/>
      <c r="K1948" s="130"/>
      <c r="L1948" s="131"/>
    </row>
    <row r="1949" spans="1:12" ht="125.4" customHeight="1">
      <c r="A1949" s="69"/>
      <c r="B1949" s="129"/>
      <c r="C1949" s="130"/>
      <c r="D1949" s="130"/>
      <c r="E1949" s="130"/>
      <c r="F1949" s="130"/>
      <c r="G1949" s="130"/>
      <c r="H1949" s="130"/>
      <c r="I1949" s="130"/>
      <c r="J1949" s="130"/>
      <c r="K1949" s="130"/>
      <c r="L1949" s="131"/>
    </row>
    <row r="1950" spans="1:12" ht="31.95" customHeight="1">
      <c r="A1950" s="67" t="s">
        <v>381</v>
      </c>
      <c r="B1950" s="248" t="s">
        <v>69</v>
      </c>
      <c r="C1950" s="248"/>
      <c r="D1950" s="248"/>
      <c r="E1950" s="248"/>
      <c r="F1950" s="248"/>
      <c r="G1950" s="248"/>
      <c r="H1950" s="248"/>
      <c r="I1950" s="248"/>
      <c r="J1950" s="248"/>
      <c r="K1950" s="248"/>
      <c r="L1950" s="249"/>
    </row>
    <row r="1951" spans="1:12">
      <c r="A1951" s="69"/>
      <c r="B1951" s="129"/>
      <c r="C1951" s="130"/>
      <c r="D1951" s="130"/>
      <c r="E1951" s="130"/>
      <c r="F1951" s="130"/>
      <c r="G1951" s="130"/>
      <c r="H1951" s="130"/>
      <c r="I1951" s="130"/>
      <c r="J1951" s="130"/>
      <c r="K1951" s="130"/>
      <c r="L1951" s="131"/>
    </row>
    <row r="1952" spans="1:12">
      <c r="A1952" s="69"/>
      <c r="B1952" s="2"/>
      <c r="C1952" s="2"/>
      <c r="D1952" s="121" t="s">
        <v>54</v>
      </c>
      <c r="E1952" s="121" t="s">
        <v>55</v>
      </c>
      <c r="F1952" s="121" t="s">
        <v>56</v>
      </c>
      <c r="G1952" s="121" t="s">
        <v>57</v>
      </c>
      <c r="H1952" s="121" t="s">
        <v>58</v>
      </c>
      <c r="I1952" s="121" t="s">
        <v>59</v>
      </c>
      <c r="J1952" s="2"/>
      <c r="K1952" s="2"/>
      <c r="L1952" s="131"/>
    </row>
    <row r="1953" spans="1:12">
      <c r="A1953" s="69"/>
      <c r="B1953" s="250" t="s">
        <v>66</v>
      </c>
      <c r="C1953" s="251"/>
      <c r="D1953" s="3">
        <v>6.23</v>
      </c>
      <c r="E1953" s="3"/>
      <c r="F1953" s="3"/>
      <c r="G1953" s="2"/>
      <c r="H1953" s="2"/>
      <c r="I1953" s="113"/>
      <c r="J1953" s="2"/>
      <c r="K1953" s="2"/>
      <c r="L1953" s="131"/>
    </row>
    <row r="1954" spans="1:12">
      <c r="A1954" s="69"/>
      <c r="B1954" s="2"/>
      <c r="C1954" s="2"/>
      <c r="D1954" s="2"/>
      <c r="E1954" s="113"/>
      <c r="F1954" s="2"/>
      <c r="G1954" s="2"/>
      <c r="H1954" s="2"/>
      <c r="I1954" s="121"/>
      <c r="J1954" s="121" t="s">
        <v>52</v>
      </c>
      <c r="K1954" s="4">
        <f>SUM(D1953:D1954)</f>
        <v>6.23</v>
      </c>
      <c r="L1954" s="131"/>
    </row>
    <row r="1955" spans="1:12" ht="13.8" customHeight="1">
      <c r="A1955" s="69"/>
      <c r="B1955" s="246" t="s">
        <v>624</v>
      </c>
      <c r="C1955" s="247"/>
      <c r="D1955" s="247"/>
      <c r="E1955" s="247"/>
      <c r="F1955" s="247"/>
      <c r="G1955" s="247"/>
      <c r="H1955" s="247"/>
      <c r="I1955" s="130"/>
      <c r="J1955" s="130"/>
      <c r="K1955" s="130"/>
      <c r="L1955" s="131"/>
    </row>
    <row r="1956" spans="1:12">
      <c r="A1956" s="69"/>
      <c r="B1956" s="350"/>
      <c r="C1956" s="346"/>
      <c r="D1956" s="346"/>
      <c r="E1956" s="346"/>
      <c r="F1956" s="346"/>
      <c r="G1956" s="346"/>
      <c r="H1956" s="130"/>
      <c r="I1956" s="130"/>
      <c r="J1956" s="130"/>
      <c r="K1956" s="130"/>
      <c r="L1956" s="131"/>
    </row>
    <row r="1957" spans="1:12">
      <c r="A1957" s="69"/>
      <c r="B1957" s="129"/>
      <c r="C1957" s="130"/>
      <c r="D1957" s="130"/>
      <c r="E1957" s="130"/>
      <c r="F1957" s="130"/>
      <c r="G1957" s="130"/>
      <c r="H1957" s="130"/>
      <c r="I1957" s="130"/>
      <c r="J1957" s="130"/>
      <c r="K1957" s="130"/>
      <c r="L1957" s="131"/>
    </row>
    <row r="1958" spans="1:12">
      <c r="A1958" s="69"/>
      <c r="B1958" s="129"/>
      <c r="C1958" s="130"/>
      <c r="D1958" s="130"/>
      <c r="E1958" s="130"/>
      <c r="F1958" s="130"/>
      <c r="G1958" s="130"/>
      <c r="H1958" s="130"/>
      <c r="I1958" s="130"/>
      <c r="J1958" s="130"/>
      <c r="K1958" s="130"/>
      <c r="L1958" s="131"/>
    </row>
    <row r="1959" spans="1:12" ht="61.8" customHeight="1">
      <c r="A1959" s="69"/>
      <c r="B1959" s="129"/>
      <c r="C1959" s="130"/>
      <c r="D1959" s="130"/>
      <c r="E1959" s="130"/>
      <c r="F1959" s="130"/>
      <c r="G1959" s="130"/>
      <c r="H1959" s="130"/>
      <c r="I1959" s="130"/>
      <c r="J1959" s="130"/>
      <c r="K1959" s="130"/>
      <c r="L1959" s="131"/>
    </row>
    <row r="1960" spans="1:12">
      <c r="A1960" s="72"/>
      <c r="B1960" s="130"/>
      <c r="C1960" s="130"/>
      <c r="D1960" s="130"/>
      <c r="E1960" s="130"/>
      <c r="F1960" s="130"/>
      <c r="G1960" s="130"/>
      <c r="H1960" s="130"/>
      <c r="I1960" s="130"/>
      <c r="J1960" s="130"/>
      <c r="K1960" s="130"/>
      <c r="L1960" s="131"/>
    </row>
    <row r="1961" spans="1:12">
      <c r="A1961" s="72"/>
      <c r="B1961" s="130"/>
      <c r="C1961" s="130"/>
      <c r="D1961" s="130"/>
      <c r="E1961" s="130"/>
      <c r="F1961" s="130"/>
      <c r="G1961" s="130"/>
      <c r="H1961" s="130"/>
      <c r="I1961" s="130"/>
      <c r="J1961" s="130"/>
      <c r="K1961" s="130"/>
      <c r="L1961" s="131"/>
    </row>
    <row r="1962" spans="1:12" ht="13.8" customHeight="1">
      <c r="A1962" s="67" t="s">
        <v>382</v>
      </c>
      <c r="B1962" s="248" t="s">
        <v>366</v>
      </c>
      <c r="C1962" s="248"/>
      <c r="D1962" s="248"/>
      <c r="E1962" s="248"/>
      <c r="F1962" s="248"/>
      <c r="G1962" s="248"/>
      <c r="H1962" s="248"/>
      <c r="I1962" s="248"/>
      <c r="J1962" s="248"/>
      <c r="K1962" s="248"/>
      <c r="L1962" s="249"/>
    </row>
    <row r="1963" spans="1:12">
      <c r="A1963" s="69"/>
      <c r="B1963" s="129"/>
      <c r="C1963" s="130"/>
      <c r="D1963" s="130"/>
      <c r="E1963" s="130"/>
      <c r="F1963" s="130"/>
      <c r="G1963" s="130"/>
      <c r="H1963" s="130"/>
      <c r="I1963" s="130"/>
      <c r="J1963" s="130"/>
      <c r="K1963" s="130"/>
      <c r="L1963" s="131"/>
    </row>
    <row r="1964" spans="1:12">
      <c r="A1964" s="69"/>
      <c r="B1964" s="2"/>
      <c r="C1964" s="2"/>
      <c r="D1964" s="121" t="s">
        <v>54</v>
      </c>
      <c r="E1964" s="121" t="s">
        <v>55</v>
      </c>
      <c r="F1964" s="121" t="s">
        <v>56</v>
      </c>
      <c r="G1964" s="121" t="s">
        <v>57</v>
      </c>
      <c r="H1964" s="121" t="s">
        <v>58</v>
      </c>
      <c r="I1964" s="121" t="s">
        <v>59</v>
      </c>
      <c r="J1964" s="2"/>
      <c r="K1964" s="2"/>
      <c r="L1964" s="131"/>
    </row>
    <row r="1965" spans="1:12" ht="13.8" customHeight="1">
      <c r="A1965" s="69"/>
      <c r="B1965" s="250" t="s">
        <v>71</v>
      </c>
      <c r="C1965" s="251"/>
      <c r="D1965" s="3"/>
      <c r="E1965" s="3"/>
      <c r="F1965" s="3"/>
      <c r="G1965" s="3">
        <v>6</v>
      </c>
      <c r="H1965" s="2"/>
      <c r="I1965" s="113"/>
      <c r="J1965" s="2"/>
      <c r="K1965" s="2"/>
      <c r="L1965" s="131"/>
    </row>
    <row r="1966" spans="1:12">
      <c r="A1966" s="69"/>
      <c r="B1966" s="2"/>
      <c r="C1966" s="2"/>
      <c r="D1966" s="2"/>
      <c r="E1966" s="113"/>
      <c r="F1966" s="2"/>
      <c r="G1966" s="2"/>
      <c r="H1966" s="2"/>
      <c r="I1966" s="121"/>
      <c r="J1966" s="121" t="s">
        <v>52</v>
      </c>
      <c r="K1966" s="4">
        <f>SUM(G1965:G1966)</f>
        <v>6</v>
      </c>
      <c r="L1966" s="131"/>
    </row>
    <row r="1967" spans="1:12" ht="13.8" customHeight="1">
      <c r="A1967" s="72"/>
      <c r="B1967" s="246" t="s">
        <v>624</v>
      </c>
      <c r="C1967" s="247"/>
      <c r="D1967" s="247"/>
      <c r="E1967" s="247"/>
      <c r="F1967" s="247"/>
      <c r="G1967" s="247"/>
      <c r="H1967" s="247"/>
      <c r="I1967" s="13"/>
      <c r="J1967" s="13"/>
      <c r="K1967" s="14"/>
      <c r="L1967" s="131"/>
    </row>
    <row r="1968" spans="1:12">
      <c r="A1968" s="72"/>
      <c r="B1968" s="350"/>
      <c r="C1968" s="346"/>
      <c r="D1968" s="346"/>
      <c r="E1968" s="346"/>
      <c r="F1968" s="346"/>
      <c r="G1968" s="346"/>
      <c r="H1968" s="130"/>
      <c r="I1968" s="130"/>
      <c r="J1968" s="130"/>
      <c r="K1968" s="130"/>
      <c r="L1968" s="131"/>
    </row>
    <row r="1969" spans="1:12" ht="117.6" customHeight="1">
      <c r="A1969" s="72"/>
      <c r="B1969" s="130"/>
      <c r="C1969" s="130"/>
      <c r="D1969" s="130"/>
      <c r="E1969" s="130"/>
      <c r="F1969" s="130"/>
      <c r="G1969" s="130"/>
      <c r="H1969" s="130"/>
      <c r="I1969" s="130"/>
      <c r="J1969" s="130"/>
      <c r="K1969" s="130"/>
      <c r="L1969" s="131"/>
    </row>
    <row r="1970" spans="1:12">
      <c r="A1970" s="67" t="s">
        <v>383</v>
      </c>
      <c r="B1970" s="248" t="s">
        <v>345</v>
      </c>
      <c r="C1970" s="248"/>
      <c r="D1970" s="248"/>
      <c r="E1970" s="248"/>
      <c r="F1970" s="248"/>
      <c r="G1970" s="248"/>
      <c r="H1970" s="248"/>
      <c r="I1970" s="248"/>
      <c r="J1970" s="248"/>
      <c r="K1970" s="248"/>
      <c r="L1970" s="249"/>
    </row>
    <row r="1971" spans="1:12">
      <c r="A1971" s="69"/>
      <c r="B1971" s="129"/>
      <c r="C1971" s="130"/>
      <c r="D1971" s="130"/>
      <c r="E1971" s="130"/>
      <c r="F1971" s="130"/>
      <c r="G1971" s="130"/>
      <c r="H1971" s="130"/>
      <c r="I1971" s="130"/>
      <c r="J1971" s="130"/>
      <c r="K1971" s="130"/>
      <c r="L1971" s="131"/>
    </row>
    <row r="1972" spans="1:12">
      <c r="A1972" s="69"/>
      <c r="B1972" s="2"/>
      <c r="C1972" s="2"/>
      <c r="D1972" s="121" t="s">
        <v>54</v>
      </c>
      <c r="E1972" s="121" t="s">
        <v>55</v>
      </c>
      <c r="F1972" s="121" t="s">
        <v>56</v>
      </c>
      <c r="G1972" s="121" t="s">
        <v>57</v>
      </c>
      <c r="H1972" s="121" t="s">
        <v>58</v>
      </c>
      <c r="I1972" s="121" t="s">
        <v>59</v>
      </c>
      <c r="J1972" s="2"/>
      <c r="K1972" s="2"/>
      <c r="L1972" s="131"/>
    </row>
    <row r="1973" spans="1:12">
      <c r="A1973" s="69"/>
      <c r="B1973" s="250" t="s">
        <v>346</v>
      </c>
      <c r="C1973" s="251"/>
      <c r="D1973" s="3"/>
      <c r="E1973" s="3"/>
      <c r="F1973" s="3"/>
      <c r="G1973" s="3">
        <v>1</v>
      </c>
      <c r="H1973" s="2"/>
      <c r="I1973" s="113"/>
      <c r="J1973" s="2"/>
      <c r="K1973" s="2"/>
      <c r="L1973" s="131"/>
    </row>
    <row r="1974" spans="1:12">
      <c r="A1974" s="69"/>
      <c r="B1974" s="2"/>
      <c r="C1974" s="2"/>
      <c r="D1974" s="2"/>
      <c r="E1974" s="113"/>
      <c r="F1974" s="2"/>
      <c r="G1974" s="2"/>
      <c r="H1974" s="2"/>
      <c r="I1974" s="121"/>
      <c r="J1974" s="121" t="s">
        <v>52</v>
      </c>
      <c r="K1974" s="4">
        <f>SUM(G1973:G1974)</f>
        <v>1</v>
      </c>
      <c r="L1974" s="131"/>
    </row>
    <row r="1975" spans="1:12" ht="13.8" customHeight="1">
      <c r="A1975" s="72"/>
      <c r="B1975" s="246" t="s">
        <v>624</v>
      </c>
      <c r="C1975" s="247"/>
      <c r="D1975" s="247"/>
      <c r="E1975" s="247"/>
      <c r="F1975" s="247"/>
      <c r="G1975" s="247"/>
      <c r="H1975" s="247"/>
      <c r="I1975" s="13"/>
      <c r="J1975" s="13"/>
      <c r="K1975" s="14"/>
      <c r="L1975" s="131"/>
    </row>
    <row r="1976" spans="1:12">
      <c r="A1976" s="72"/>
      <c r="B1976" s="350"/>
      <c r="C1976" s="346"/>
      <c r="D1976" s="346"/>
      <c r="E1976" s="346"/>
      <c r="F1976" s="346"/>
      <c r="G1976" s="346"/>
      <c r="H1976" s="130"/>
      <c r="I1976" s="130"/>
      <c r="J1976" s="130"/>
      <c r="K1976" s="130"/>
      <c r="L1976" s="131"/>
    </row>
    <row r="1977" spans="1:12" ht="98.4" customHeight="1">
      <c r="A1977" s="72"/>
      <c r="B1977" s="123"/>
      <c r="C1977" s="123"/>
      <c r="D1977" s="123"/>
      <c r="E1977" s="123"/>
      <c r="F1977" s="123"/>
      <c r="G1977" s="123"/>
      <c r="H1977" s="130"/>
      <c r="I1977" s="130"/>
      <c r="J1977" s="130"/>
      <c r="K1977" s="130"/>
      <c r="L1977" s="131"/>
    </row>
    <row r="1978" spans="1:12" ht="13.8" customHeight="1">
      <c r="A1978" s="67" t="s">
        <v>384</v>
      </c>
      <c r="B1978" s="248" t="s">
        <v>347</v>
      </c>
      <c r="C1978" s="248"/>
      <c r="D1978" s="248"/>
      <c r="E1978" s="248"/>
      <c r="F1978" s="248"/>
      <c r="G1978" s="248"/>
      <c r="H1978" s="248"/>
      <c r="I1978" s="248"/>
      <c r="J1978" s="248"/>
      <c r="K1978" s="248"/>
      <c r="L1978" s="249"/>
    </row>
    <row r="1979" spans="1:12">
      <c r="A1979" s="69"/>
      <c r="B1979" s="129"/>
      <c r="C1979" s="130"/>
      <c r="D1979" s="130"/>
      <c r="E1979" s="130"/>
      <c r="F1979" s="130"/>
      <c r="G1979" s="130"/>
      <c r="H1979" s="130"/>
      <c r="I1979" s="130"/>
      <c r="J1979" s="130"/>
      <c r="K1979" s="130"/>
      <c r="L1979" s="131"/>
    </row>
    <row r="1980" spans="1:12">
      <c r="A1980" s="69"/>
      <c r="B1980" s="2"/>
      <c r="C1980" s="2"/>
      <c r="D1980" s="121" t="s">
        <v>54</v>
      </c>
      <c r="E1980" s="121" t="s">
        <v>55</v>
      </c>
      <c r="F1980" s="121" t="s">
        <v>56</v>
      </c>
      <c r="G1980" s="121" t="s">
        <v>57</v>
      </c>
      <c r="H1980" s="121" t="s">
        <v>58</v>
      </c>
      <c r="I1980" s="121" t="s">
        <v>59</v>
      </c>
      <c r="J1980" s="2"/>
      <c r="K1980" s="2"/>
      <c r="L1980" s="131"/>
    </row>
    <row r="1981" spans="1:12" ht="13.8" customHeight="1">
      <c r="A1981" s="69"/>
      <c r="B1981" s="250" t="s">
        <v>346</v>
      </c>
      <c r="C1981" s="251"/>
      <c r="D1981" s="3"/>
      <c r="E1981" s="3"/>
      <c r="F1981" s="3"/>
      <c r="G1981" s="3">
        <v>1</v>
      </c>
      <c r="H1981" s="2"/>
      <c r="I1981" s="113"/>
      <c r="J1981" s="2"/>
      <c r="K1981" s="2"/>
      <c r="L1981" s="131"/>
    </row>
    <row r="1982" spans="1:12">
      <c r="A1982" s="69"/>
      <c r="B1982" s="2"/>
      <c r="C1982" s="2"/>
      <c r="D1982" s="2"/>
      <c r="E1982" s="113"/>
      <c r="F1982" s="2"/>
      <c r="G1982" s="2"/>
      <c r="H1982" s="2"/>
      <c r="I1982" s="121"/>
      <c r="J1982" s="121" t="s">
        <v>52</v>
      </c>
      <c r="K1982" s="4">
        <f>SUM(G1981:G1982)</f>
        <v>1</v>
      </c>
      <c r="L1982" s="131"/>
    </row>
    <row r="1983" spans="1:12" ht="13.8" customHeight="1">
      <c r="A1983" s="72"/>
      <c r="B1983" s="246" t="s">
        <v>624</v>
      </c>
      <c r="C1983" s="247"/>
      <c r="D1983" s="247"/>
      <c r="E1983" s="247"/>
      <c r="F1983" s="247"/>
      <c r="G1983" s="247"/>
      <c r="H1983" s="247"/>
      <c r="I1983" s="13"/>
      <c r="J1983" s="13"/>
      <c r="K1983" s="14"/>
      <c r="L1983" s="131"/>
    </row>
    <row r="1984" spans="1:12">
      <c r="A1984" s="72"/>
      <c r="B1984" s="11"/>
      <c r="C1984" s="11"/>
      <c r="D1984" s="11"/>
      <c r="E1984" s="12"/>
      <c r="F1984" s="11"/>
      <c r="G1984" s="11"/>
      <c r="H1984" s="11"/>
      <c r="I1984" s="13"/>
      <c r="J1984" s="13"/>
      <c r="K1984" s="14"/>
      <c r="L1984" s="131"/>
    </row>
    <row r="1985" spans="1:12">
      <c r="A1985" s="72"/>
      <c r="B1985" s="11"/>
      <c r="C1985" s="11"/>
      <c r="D1985" s="11"/>
      <c r="E1985" s="12"/>
      <c r="F1985" s="11"/>
      <c r="G1985" s="11"/>
      <c r="H1985" s="11"/>
      <c r="I1985" s="13"/>
      <c r="J1985" s="13"/>
      <c r="K1985" s="14"/>
      <c r="L1985" s="131"/>
    </row>
    <row r="1986" spans="1:12">
      <c r="A1986" s="72"/>
      <c r="B1986" s="11"/>
      <c r="C1986" s="11"/>
      <c r="D1986" s="11"/>
      <c r="E1986" s="12"/>
      <c r="F1986" s="11"/>
      <c r="G1986" s="11"/>
      <c r="H1986" s="11"/>
      <c r="I1986" s="13"/>
      <c r="J1986" s="13"/>
      <c r="K1986" s="14"/>
      <c r="L1986" s="131"/>
    </row>
    <row r="1987" spans="1:12">
      <c r="A1987" s="72"/>
      <c r="B1987" s="11"/>
      <c r="C1987" s="11"/>
      <c r="D1987" s="11"/>
      <c r="E1987" s="12"/>
      <c r="F1987" s="11"/>
      <c r="G1987" s="11"/>
      <c r="H1987" s="11"/>
      <c r="I1987" s="13"/>
      <c r="J1987" s="13"/>
      <c r="K1987" s="14"/>
      <c r="L1987" s="131"/>
    </row>
    <row r="1988" spans="1:12">
      <c r="A1988" s="72"/>
      <c r="B1988" s="11"/>
      <c r="C1988" s="11"/>
      <c r="D1988" s="11"/>
      <c r="E1988" s="12"/>
      <c r="F1988" s="11"/>
      <c r="G1988" s="11"/>
      <c r="H1988" s="11"/>
      <c r="I1988" s="13"/>
      <c r="J1988" s="13"/>
      <c r="K1988" s="14"/>
      <c r="L1988" s="131"/>
    </row>
    <row r="1989" spans="1:12">
      <c r="A1989" s="72"/>
      <c r="B1989" s="11"/>
      <c r="C1989" s="11"/>
      <c r="D1989" s="11"/>
      <c r="E1989" s="12"/>
      <c r="F1989" s="11"/>
      <c r="G1989" s="11"/>
      <c r="H1989" s="11"/>
      <c r="I1989" s="13"/>
      <c r="J1989" s="13"/>
      <c r="K1989" s="14"/>
      <c r="L1989" s="131"/>
    </row>
    <row r="1990" spans="1:12">
      <c r="A1990" s="72"/>
      <c r="B1990" s="11"/>
      <c r="C1990" s="11"/>
      <c r="D1990" s="11"/>
      <c r="E1990" s="12"/>
      <c r="F1990" s="11"/>
      <c r="G1990" s="11"/>
      <c r="H1990" s="11"/>
      <c r="I1990" s="13"/>
      <c r="J1990" s="13"/>
      <c r="K1990" s="14"/>
      <c r="L1990" s="131"/>
    </row>
    <row r="1991" spans="1:12">
      <c r="A1991" s="67" t="s">
        <v>385</v>
      </c>
      <c r="B1991" s="248" t="s">
        <v>348</v>
      </c>
      <c r="C1991" s="248"/>
      <c r="D1991" s="248"/>
      <c r="E1991" s="248"/>
      <c r="F1991" s="248"/>
      <c r="G1991" s="248"/>
      <c r="H1991" s="248"/>
      <c r="I1991" s="248"/>
      <c r="J1991" s="248"/>
      <c r="K1991" s="248"/>
      <c r="L1991" s="249"/>
    </row>
    <row r="1992" spans="1:12">
      <c r="A1992" s="69"/>
      <c r="B1992" s="129"/>
      <c r="C1992" s="130"/>
      <c r="D1992" s="130"/>
      <c r="E1992" s="130"/>
      <c r="F1992" s="130"/>
      <c r="G1992" s="130"/>
      <c r="H1992" s="130"/>
      <c r="I1992" s="130"/>
      <c r="J1992" s="130"/>
      <c r="K1992" s="130"/>
      <c r="L1992" s="131"/>
    </row>
    <row r="1993" spans="1:12">
      <c r="A1993" s="69"/>
      <c r="B1993" s="2"/>
      <c r="C1993" s="2"/>
      <c r="D1993" s="121" t="s">
        <v>54</v>
      </c>
      <c r="E1993" s="121" t="s">
        <v>55</v>
      </c>
      <c r="F1993" s="121" t="s">
        <v>56</v>
      </c>
      <c r="G1993" s="121" t="s">
        <v>57</v>
      </c>
      <c r="H1993" s="121" t="s">
        <v>58</v>
      </c>
      <c r="I1993" s="121" t="s">
        <v>59</v>
      </c>
      <c r="J1993" s="2"/>
      <c r="K1993" s="2"/>
      <c r="L1993" s="131"/>
    </row>
    <row r="1994" spans="1:12">
      <c r="A1994" s="69"/>
      <c r="B1994" s="250" t="s">
        <v>346</v>
      </c>
      <c r="C1994" s="251"/>
      <c r="D1994" s="3"/>
      <c r="E1994" s="3"/>
      <c r="F1994" s="3"/>
      <c r="G1994" s="3">
        <v>1</v>
      </c>
      <c r="H1994" s="2"/>
      <c r="I1994" s="113"/>
      <c r="J1994" s="2"/>
      <c r="K1994" s="2"/>
      <c r="L1994" s="131"/>
    </row>
    <row r="1995" spans="1:12">
      <c r="A1995" s="69"/>
      <c r="B1995" s="2"/>
      <c r="C1995" s="2"/>
      <c r="D1995" s="2"/>
      <c r="E1995" s="113"/>
      <c r="F1995" s="2"/>
      <c r="G1995" s="2"/>
      <c r="H1995" s="2"/>
      <c r="I1995" s="121"/>
      <c r="J1995" s="121" t="s">
        <v>52</v>
      </c>
      <c r="K1995" s="4">
        <f>SUM(G1994:G1995)</f>
        <v>1</v>
      </c>
      <c r="L1995" s="131"/>
    </row>
    <row r="1996" spans="1:12" ht="13.8" customHeight="1">
      <c r="A1996" s="72"/>
      <c r="B1996" s="246" t="s">
        <v>624</v>
      </c>
      <c r="C1996" s="247"/>
      <c r="D1996" s="247"/>
      <c r="E1996" s="247"/>
      <c r="F1996" s="247"/>
      <c r="G1996" s="247"/>
      <c r="H1996" s="247"/>
      <c r="I1996" s="13"/>
      <c r="J1996" s="13"/>
      <c r="K1996" s="14"/>
      <c r="L1996" s="131"/>
    </row>
    <row r="1997" spans="1:12">
      <c r="A1997" s="72"/>
      <c r="B1997" s="11"/>
      <c r="C1997" s="11"/>
      <c r="D1997" s="11"/>
      <c r="E1997" s="12"/>
      <c r="F1997" s="11"/>
      <c r="G1997" s="11"/>
      <c r="H1997" s="11"/>
      <c r="I1997" s="13"/>
      <c r="J1997" s="13"/>
      <c r="K1997" s="14"/>
      <c r="L1997" s="131"/>
    </row>
    <row r="1998" spans="1:12">
      <c r="A1998" s="72"/>
      <c r="B1998" s="11"/>
      <c r="C1998" s="11"/>
      <c r="D1998" s="11"/>
      <c r="E1998" s="12"/>
      <c r="F1998" s="11"/>
      <c r="G1998" s="11"/>
      <c r="H1998" s="11"/>
      <c r="I1998" s="13"/>
      <c r="J1998" s="13"/>
      <c r="K1998" s="14"/>
      <c r="L1998" s="131"/>
    </row>
    <row r="1999" spans="1:12">
      <c r="A1999" s="72"/>
      <c r="B1999" s="11"/>
      <c r="C1999" s="11"/>
      <c r="D1999" s="11"/>
      <c r="E1999" s="12"/>
      <c r="F1999" s="11"/>
      <c r="G1999" s="11"/>
      <c r="H1999" s="11"/>
      <c r="I1999" s="13"/>
      <c r="J1999" s="13"/>
      <c r="K1999" s="14"/>
      <c r="L1999" s="131"/>
    </row>
    <row r="2000" spans="1:12">
      <c r="A2000" s="72"/>
      <c r="B2000" s="11"/>
      <c r="C2000" s="11"/>
      <c r="D2000" s="11"/>
      <c r="E2000" s="12"/>
      <c r="F2000" s="11"/>
      <c r="G2000" s="11"/>
      <c r="H2000" s="11"/>
      <c r="I2000" s="13"/>
      <c r="J2000" s="13"/>
      <c r="K2000" s="14"/>
      <c r="L2000" s="131"/>
    </row>
    <row r="2001" spans="1:12">
      <c r="A2001" s="72"/>
      <c r="B2001" s="11"/>
      <c r="C2001" s="11"/>
      <c r="D2001" s="11"/>
      <c r="E2001" s="12"/>
      <c r="F2001" s="11"/>
      <c r="G2001" s="11"/>
      <c r="H2001" s="11"/>
      <c r="I2001" s="13"/>
      <c r="J2001" s="13"/>
      <c r="K2001" s="14"/>
      <c r="L2001" s="131"/>
    </row>
    <row r="2002" spans="1:12">
      <c r="A2002" s="72"/>
      <c r="B2002" s="350"/>
      <c r="C2002" s="346"/>
      <c r="D2002" s="346"/>
      <c r="E2002" s="346"/>
      <c r="F2002" s="346"/>
      <c r="G2002" s="346"/>
      <c r="H2002" s="130"/>
      <c r="I2002" s="130"/>
      <c r="J2002" s="130"/>
      <c r="K2002" s="130"/>
      <c r="L2002" s="131"/>
    </row>
    <row r="2003" spans="1:12" ht="14.4" customHeight="1">
      <c r="A2003" s="72"/>
      <c r="B2003" s="123"/>
      <c r="C2003" s="123"/>
      <c r="D2003" s="123"/>
      <c r="E2003" s="123"/>
      <c r="F2003" s="123"/>
      <c r="G2003" s="123"/>
      <c r="H2003" s="130"/>
      <c r="I2003" s="130"/>
      <c r="J2003" s="130"/>
      <c r="K2003" s="130"/>
      <c r="L2003" s="131"/>
    </row>
    <row r="2004" spans="1:12" ht="14.4" customHeight="1">
      <c r="A2004" s="67" t="s">
        <v>386</v>
      </c>
      <c r="B2004" s="248" t="s">
        <v>349</v>
      </c>
      <c r="C2004" s="248"/>
      <c r="D2004" s="248"/>
      <c r="E2004" s="248"/>
      <c r="F2004" s="248"/>
      <c r="G2004" s="248"/>
      <c r="H2004" s="248"/>
      <c r="I2004" s="248"/>
      <c r="J2004" s="248"/>
      <c r="K2004" s="248"/>
      <c r="L2004" s="249"/>
    </row>
    <row r="2005" spans="1:12" ht="14.4" customHeight="1">
      <c r="A2005" s="69"/>
      <c r="B2005" s="129"/>
      <c r="C2005" s="130"/>
      <c r="D2005" s="130"/>
      <c r="E2005" s="130"/>
      <c r="F2005" s="130"/>
      <c r="G2005" s="130"/>
      <c r="H2005" s="130"/>
      <c r="I2005" s="130"/>
      <c r="J2005" s="130"/>
      <c r="K2005" s="130"/>
      <c r="L2005" s="131"/>
    </row>
    <row r="2006" spans="1:12" ht="14.4" customHeight="1">
      <c r="A2006" s="69"/>
      <c r="B2006" s="2"/>
      <c r="C2006" s="2"/>
      <c r="D2006" s="121" t="s">
        <v>54</v>
      </c>
      <c r="E2006" s="121" t="s">
        <v>55</v>
      </c>
      <c r="F2006" s="121" t="s">
        <v>56</v>
      </c>
      <c r="G2006" s="121" t="s">
        <v>57</v>
      </c>
      <c r="H2006" s="121" t="s">
        <v>58</v>
      </c>
      <c r="I2006" s="121" t="s">
        <v>59</v>
      </c>
      <c r="J2006" s="2"/>
      <c r="K2006" s="2"/>
      <c r="L2006" s="131"/>
    </row>
    <row r="2007" spans="1:12" ht="14.4" customHeight="1">
      <c r="A2007" s="69"/>
      <c r="B2007" s="250" t="s">
        <v>165</v>
      </c>
      <c r="C2007" s="251"/>
      <c r="D2007" s="3"/>
      <c r="E2007" s="3"/>
      <c r="F2007" s="3"/>
      <c r="G2007" s="3">
        <v>1</v>
      </c>
      <c r="H2007" s="2"/>
      <c r="I2007" s="113"/>
      <c r="J2007" s="2"/>
      <c r="K2007" s="2"/>
      <c r="L2007" s="131"/>
    </row>
    <row r="2008" spans="1:12" ht="14.4" customHeight="1">
      <c r="A2008" s="69"/>
      <c r="B2008" s="246" t="s">
        <v>624</v>
      </c>
      <c r="C2008" s="247"/>
      <c r="D2008" s="247"/>
      <c r="E2008" s="247"/>
      <c r="F2008" s="247"/>
      <c r="G2008" s="247"/>
      <c r="H2008" s="247"/>
      <c r="I2008" s="121"/>
      <c r="J2008" s="121" t="s">
        <v>52</v>
      </c>
      <c r="K2008" s="4">
        <f>SUM(G2007:G2008)</f>
        <v>1</v>
      </c>
      <c r="L2008" s="131"/>
    </row>
    <row r="2009" spans="1:12" ht="14.4" customHeight="1">
      <c r="A2009" s="72"/>
      <c r="B2009" s="123"/>
      <c r="C2009" s="123"/>
      <c r="D2009" s="123"/>
      <c r="E2009" s="123"/>
      <c r="F2009" s="123"/>
      <c r="G2009" s="123"/>
      <c r="H2009" s="130"/>
      <c r="I2009" s="130"/>
      <c r="J2009" s="130"/>
      <c r="K2009" s="130"/>
      <c r="L2009" s="131"/>
    </row>
    <row r="2010" spans="1:12">
      <c r="A2010" s="67" t="s">
        <v>375</v>
      </c>
      <c r="B2010" s="248" t="s">
        <v>387</v>
      </c>
      <c r="C2010" s="248"/>
      <c r="D2010" s="248"/>
      <c r="E2010" s="248"/>
      <c r="F2010" s="248"/>
      <c r="G2010" s="248"/>
      <c r="H2010" s="248"/>
      <c r="I2010" s="248"/>
      <c r="J2010" s="248"/>
      <c r="K2010" s="248"/>
      <c r="L2010" s="249"/>
    </row>
    <row r="2011" spans="1:12" ht="28.2" customHeight="1">
      <c r="A2011" s="67" t="s">
        <v>390</v>
      </c>
      <c r="B2011" s="248" t="s">
        <v>42</v>
      </c>
      <c r="C2011" s="248"/>
      <c r="D2011" s="248"/>
      <c r="E2011" s="248"/>
      <c r="F2011" s="248"/>
      <c r="G2011" s="248"/>
      <c r="H2011" s="248"/>
      <c r="I2011" s="248"/>
      <c r="J2011" s="248"/>
      <c r="K2011" s="248"/>
      <c r="L2011" s="249"/>
    </row>
    <row r="2012" spans="1:12">
      <c r="A2012" s="68"/>
      <c r="B2012" s="129"/>
      <c r="C2012" s="130"/>
      <c r="D2012" s="130"/>
      <c r="E2012" s="130"/>
      <c r="F2012" s="130"/>
      <c r="G2012" s="130"/>
      <c r="H2012" s="130"/>
      <c r="I2012" s="130"/>
      <c r="J2012" s="130"/>
      <c r="K2012" s="130"/>
      <c r="L2012" s="131"/>
    </row>
    <row r="2013" spans="1:12">
      <c r="A2013" s="68"/>
      <c r="B2013" s="2"/>
      <c r="C2013" s="2"/>
      <c r="D2013" s="121" t="s">
        <v>54</v>
      </c>
      <c r="E2013" s="121" t="s">
        <v>55</v>
      </c>
      <c r="F2013" s="121" t="s">
        <v>56</v>
      </c>
      <c r="G2013" s="121" t="s">
        <v>57</v>
      </c>
      <c r="H2013" s="121" t="s">
        <v>58</v>
      </c>
      <c r="I2013" s="121" t="s">
        <v>59</v>
      </c>
      <c r="J2013" s="2"/>
      <c r="K2013" s="2"/>
      <c r="L2013" s="131"/>
    </row>
    <row r="2014" spans="1:12">
      <c r="A2014" s="68"/>
      <c r="B2014" s="250" t="s">
        <v>65</v>
      </c>
      <c r="C2014" s="251"/>
      <c r="D2014" s="3">
        <v>5.74</v>
      </c>
      <c r="E2014" s="3"/>
      <c r="F2014" s="3"/>
      <c r="G2014" s="2"/>
      <c r="H2014" s="2"/>
      <c r="I2014" s="113"/>
      <c r="J2014" s="2"/>
      <c r="K2014" s="2"/>
      <c r="L2014" s="131"/>
    </row>
    <row r="2015" spans="1:12">
      <c r="A2015" s="68"/>
      <c r="B2015" s="2"/>
      <c r="C2015" s="2"/>
      <c r="D2015" s="2"/>
      <c r="E2015" s="113"/>
      <c r="F2015" s="2"/>
      <c r="G2015" s="2"/>
      <c r="H2015" s="2"/>
      <c r="I2015" s="121"/>
      <c r="J2015" s="121" t="s">
        <v>52</v>
      </c>
      <c r="K2015" s="4">
        <f>SUM(D2014:D2015)</f>
        <v>5.74</v>
      </c>
      <c r="L2015" s="131"/>
    </row>
    <row r="2016" spans="1:12" ht="13.8" customHeight="1">
      <c r="A2016" s="68"/>
      <c r="B2016" s="246" t="s">
        <v>624</v>
      </c>
      <c r="C2016" s="247"/>
      <c r="D2016" s="247"/>
      <c r="E2016" s="247"/>
      <c r="F2016" s="247"/>
      <c r="G2016" s="247"/>
      <c r="H2016" s="247"/>
      <c r="I2016" s="130"/>
      <c r="J2016" s="130"/>
      <c r="K2016" s="130"/>
      <c r="L2016" s="131"/>
    </row>
    <row r="2017" spans="1:12">
      <c r="A2017" s="68"/>
      <c r="B2017" s="246"/>
      <c r="C2017" s="247"/>
      <c r="D2017" s="247"/>
      <c r="E2017" s="247"/>
      <c r="F2017" s="247"/>
      <c r="G2017" s="247"/>
      <c r="H2017" s="130"/>
      <c r="I2017" s="130"/>
      <c r="J2017" s="130"/>
      <c r="K2017" s="130"/>
      <c r="L2017" s="131"/>
    </row>
    <row r="2018" spans="1:12">
      <c r="A2018" s="68"/>
      <c r="B2018" s="129"/>
      <c r="C2018" s="130"/>
      <c r="D2018" s="130"/>
      <c r="E2018" s="130"/>
      <c r="F2018" s="130"/>
      <c r="G2018" s="130"/>
      <c r="H2018" s="130"/>
      <c r="I2018" s="130"/>
      <c r="J2018" s="130"/>
      <c r="K2018" s="130"/>
      <c r="L2018" s="131"/>
    </row>
    <row r="2019" spans="1:12" ht="126.6" customHeight="1">
      <c r="A2019" s="79"/>
      <c r="B2019" s="129"/>
      <c r="C2019" s="130"/>
      <c r="D2019" s="130"/>
      <c r="E2019" s="130"/>
      <c r="F2019" s="130"/>
      <c r="G2019" s="130"/>
      <c r="H2019" s="130"/>
      <c r="I2019" s="130"/>
      <c r="J2019" s="130"/>
      <c r="K2019" s="130"/>
      <c r="L2019" s="131"/>
    </row>
    <row r="2020" spans="1:12" ht="32.4" customHeight="1">
      <c r="A2020" s="67" t="s">
        <v>391</v>
      </c>
      <c r="B2020" s="248" t="s">
        <v>43</v>
      </c>
      <c r="C2020" s="248"/>
      <c r="D2020" s="248"/>
      <c r="E2020" s="248"/>
      <c r="F2020" s="248"/>
      <c r="G2020" s="248"/>
      <c r="H2020" s="248"/>
      <c r="I2020" s="248"/>
      <c r="J2020" s="248"/>
      <c r="K2020" s="248"/>
      <c r="L2020" s="249"/>
    </row>
    <row r="2021" spans="1:12">
      <c r="A2021" s="68"/>
      <c r="B2021" s="129"/>
      <c r="C2021" s="130"/>
      <c r="D2021" s="130"/>
      <c r="E2021" s="130"/>
      <c r="F2021" s="130"/>
      <c r="G2021" s="130"/>
      <c r="H2021" s="130"/>
      <c r="I2021" s="130"/>
      <c r="J2021" s="130"/>
      <c r="K2021" s="130"/>
      <c r="L2021" s="131"/>
    </row>
    <row r="2022" spans="1:12">
      <c r="A2022" s="69"/>
      <c r="B2022" s="2"/>
      <c r="C2022" s="2"/>
      <c r="D2022" s="121" t="s">
        <v>54</v>
      </c>
      <c r="E2022" s="121" t="s">
        <v>55</v>
      </c>
      <c r="F2022" s="121" t="s">
        <v>56</v>
      </c>
      <c r="G2022" s="121" t="s">
        <v>57</v>
      </c>
      <c r="H2022" s="121" t="s">
        <v>58</v>
      </c>
      <c r="I2022" s="121" t="s">
        <v>59</v>
      </c>
      <c r="J2022" s="2"/>
      <c r="K2022" s="2"/>
      <c r="L2022" s="131"/>
    </row>
    <row r="2023" spans="1:12" ht="13.95" customHeight="1">
      <c r="A2023" s="69"/>
      <c r="B2023" s="314" t="s">
        <v>66</v>
      </c>
      <c r="C2023" s="256"/>
      <c r="D2023" s="3">
        <v>15.2</v>
      </c>
      <c r="E2023" s="3"/>
      <c r="F2023" s="3"/>
      <c r="G2023" s="2"/>
      <c r="H2023" s="2"/>
      <c r="I2023" s="113"/>
      <c r="J2023" s="2"/>
      <c r="K2023" s="2"/>
      <c r="L2023" s="131"/>
    </row>
    <row r="2024" spans="1:12">
      <c r="A2024" s="69"/>
      <c r="B2024" s="2"/>
      <c r="C2024" s="2"/>
      <c r="D2024" s="2"/>
      <c r="E2024" s="113"/>
      <c r="F2024" s="2"/>
      <c r="G2024" s="2"/>
      <c r="H2024" s="2"/>
      <c r="I2024" s="121"/>
      <c r="J2024" s="121" t="s">
        <v>52</v>
      </c>
      <c r="K2024" s="4">
        <f>SUM(D2023:D2024)</f>
        <v>15.2</v>
      </c>
      <c r="L2024" s="131"/>
    </row>
    <row r="2025" spans="1:12" ht="13.8" customHeight="1">
      <c r="A2025" s="69"/>
      <c r="B2025" s="246" t="s">
        <v>624</v>
      </c>
      <c r="C2025" s="247"/>
      <c r="D2025" s="247"/>
      <c r="E2025" s="247"/>
      <c r="F2025" s="247"/>
      <c r="G2025" s="247"/>
      <c r="H2025" s="247"/>
      <c r="I2025" s="13"/>
      <c r="J2025" s="13"/>
      <c r="K2025" s="14"/>
      <c r="L2025" s="131"/>
    </row>
    <row r="2026" spans="1:12">
      <c r="A2026" s="69"/>
      <c r="B2026" s="11"/>
      <c r="C2026" s="11"/>
      <c r="D2026" s="11"/>
      <c r="E2026" s="12"/>
      <c r="F2026" s="11"/>
      <c r="G2026" s="11"/>
      <c r="H2026" s="11"/>
      <c r="I2026" s="13"/>
      <c r="J2026" s="13"/>
      <c r="K2026" s="14"/>
      <c r="L2026" s="131"/>
    </row>
    <row r="2027" spans="1:12">
      <c r="A2027" s="69"/>
      <c r="B2027" s="11"/>
      <c r="C2027" s="11"/>
      <c r="D2027" s="11"/>
      <c r="E2027" s="12"/>
      <c r="F2027" s="11"/>
      <c r="G2027" s="11"/>
      <c r="H2027" s="11"/>
      <c r="I2027" s="13"/>
      <c r="J2027" s="13"/>
      <c r="K2027" s="14"/>
      <c r="L2027" s="131"/>
    </row>
    <row r="2028" spans="1:12">
      <c r="A2028" s="69"/>
      <c r="B2028" s="11"/>
      <c r="C2028" s="11"/>
      <c r="D2028" s="11"/>
      <c r="E2028" s="12"/>
      <c r="F2028" s="11"/>
      <c r="G2028" s="11"/>
      <c r="H2028" s="11"/>
      <c r="I2028" s="13"/>
      <c r="J2028" s="13"/>
      <c r="K2028" s="14"/>
      <c r="L2028" s="131"/>
    </row>
    <row r="2029" spans="1:12">
      <c r="A2029" s="69"/>
      <c r="B2029" s="11"/>
      <c r="C2029" s="11"/>
      <c r="D2029" s="11"/>
      <c r="E2029" s="12"/>
      <c r="F2029" s="11"/>
      <c r="G2029" s="11"/>
      <c r="H2029" s="11"/>
      <c r="I2029" s="13"/>
      <c r="J2029" s="13"/>
      <c r="K2029" s="14"/>
      <c r="L2029" s="131"/>
    </row>
    <row r="2030" spans="1:12">
      <c r="A2030" s="69"/>
      <c r="B2030" s="11"/>
      <c r="C2030" s="11"/>
      <c r="D2030" s="11"/>
      <c r="E2030" s="12"/>
      <c r="F2030" s="11"/>
      <c r="G2030" s="11"/>
      <c r="H2030" s="11"/>
      <c r="I2030" s="13"/>
      <c r="J2030" s="13"/>
      <c r="K2030" s="14"/>
      <c r="L2030" s="131"/>
    </row>
    <row r="2031" spans="1:12">
      <c r="A2031" s="69"/>
      <c r="B2031" s="11"/>
      <c r="C2031" s="11"/>
      <c r="D2031" s="11"/>
      <c r="E2031" s="12"/>
      <c r="F2031" s="11"/>
      <c r="G2031" s="11"/>
      <c r="H2031" s="11"/>
      <c r="I2031" s="13"/>
      <c r="J2031" s="13"/>
      <c r="K2031" s="14"/>
      <c r="L2031" s="131"/>
    </row>
    <row r="2032" spans="1:12">
      <c r="A2032" s="69"/>
      <c r="B2032" s="11"/>
      <c r="C2032" s="11"/>
      <c r="D2032" s="11"/>
      <c r="E2032" s="12"/>
      <c r="F2032" s="11"/>
      <c r="G2032" s="11"/>
      <c r="H2032" s="11"/>
      <c r="I2032" s="13"/>
      <c r="J2032" s="13"/>
      <c r="K2032" s="14"/>
      <c r="L2032" s="131"/>
    </row>
    <row r="2033" spans="1:12">
      <c r="A2033" s="69"/>
      <c r="B2033" s="11"/>
      <c r="C2033" s="11"/>
      <c r="D2033" s="11"/>
      <c r="E2033" s="12"/>
      <c r="F2033" s="11"/>
      <c r="G2033" s="11"/>
      <c r="H2033" s="11"/>
      <c r="I2033" s="13"/>
      <c r="J2033" s="13"/>
      <c r="K2033" s="14"/>
      <c r="L2033" s="131"/>
    </row>
    <row r="2034" spans="1:12">
      <c r="A2034" s="69"/>
      <c r="B2034" s="11"/>
      <c r="C2034" s="11"/>
      <c r="D2034" s="11"/>
      <c r="E2034" s="12"/>
      <c r="F2034" s="11"/>
      <c r="G2034" s="11"/>
      <c r="H2034" s="11"/>
      <c r="I2034" s="13"/>
      <c r="J2034" s="13"/>
      <c r="K2034" s="14"/>
      <c r="L2034" s="131"/>
    </row>
    <row r="2035" spans="1:12">
      <c r="A2035" s="69"/>
      <c r="B2035" s="11"/>
      <c r="C2035" s="11"/>
      <c r="D2035" s="11"/>
      <c r="E2035" s="12"/>
      <c r="F2035" s="11"/>
      <c r="G2035" s="11"/>
      <c r="H2035" s="11"/>
      <c r="I2035" s="13"/>
      <c r="J2035" s="13"/>
      <c r="K2035" s="14"/>
      <c r="L2035" s="131"/>
    </row>
    <row r="2036" spans="1:12">
      <c r="A2036" s="69"/>
      <c r="B2036" s="129"/>
      <c r="C2036" s="130"/>
      <c r="D2036" s="130"/>
      <c r="E2036" s="130"/>
      <c r="F2036" s="130"/>
      <c r="G2036" s="130"/>
      <c r="H2036" s="130"/>
      <c r="I2036" s="130"/>
      <c r="J2036" s="130"/>
      <c r="K2036" s="130"/>
      <c r="L2036" s="131"/>
    </row>
    <row r="2037" spans="1:12">
      <c r="A2037" s="69"/>
      <c r="B2037" s="246"/>
      <c r="C2037" s="247"/>
      <c r="D2037" s="247"/>
      <c r="E2037" s="247"/>
      <c r="F2037" s="247"/>
      <c r="G2037" s="247"/>
      <c r="H2037" s="130"/>
      <c r="I2037" s="130"/>
      <c r="J2037" s="130"/>
      <c r="K2037" s="130"/>
      <c r="L2037" s="131"/>
    </row>
    <row r="2038" spans="1:12" ht="12" customHeight="1">
      <c r="A2038" s="69"/>
      <c r="B2038" s="129"/>
      <c r="C2038" s="130"/>
      <c r="D2038" s="130"/>
      <c r="E2038" s="130"/>
      <c r="F2038" s="130"/>
      <c r="G2038" s="130"/>
      <c r="H2038" s="130"/>
      <c r="I2038" s="130"/>
      <c r="J2038" s="130"/>
      <c r="K2038" s="130"/>
      <c r="L2038" s="131"/>
    </row>
    <row r="2039" spans="1:12" ht="6" customHeight="1">
      <c r="A2039" s="69"/>
      <c r="B2039" s="129"/>
      <c r="C2039" s="130"/>
      <c r="D2039" s="130"/>
      <c r="E2039" s="130"/>
      <c r="F2039" s="130"/>
      <c r="G2039" s="130"/>
      <c r="H2039" s="130"/>
      <c r="I2039" s="130"/>
      <c r="J2039" s="130"/>
      <c r="K2039" s="130"/>
      <c r="L2039" s="131"/>
    </row>
    <row r="2040" spans="1:12">
      <c r="A2040" s="72"/>
      <c r="B2040" s="130"/>
      <c r="C2040" s="130"/>
      <c r="D2040" s="130"/>
      <c r="E2040" s="130"/>
      <c r="F2040" s="130"/>
      <c r="G2040" s="130"/>
      <c r="H2040" s="130"/>
      <c r="I2040" s="130"/>
      <c r="J2040" s="130"/>
      <c r="K2040" s="130"/>
      <c r="L2040" s="131"/>
    </row>
    <row r="2041" spans="1:12" ht="28.95" customHeight="1">
      <c r="A2041" s="67" t="s">
        <v>392</v>
      </c>
      <c r="B2041" s="248" t="s">
        <v>388</v>
      </c>
      <c r="C2041" s="248"/>
      <c r="D2041" s="248"/>
      <c r="E2041" s="248"/>
      <c r="F2041" s="248"/>
      <c r="G2041" s="248"/>
      <c r="H2041" s="248"/>
      <c r="I2041" s="248"/>
      <c r="J2041" s="248"/>
      <c r="K2041" s="248"/>
      <c r="L2041" s="249"/>
    </row>
    <row r="2042" spans="1:12">
      <c r="A2042" s="68"/>
      <c r="B2042" s="129"/>
      <c r="C2042" s="130"/>
      <c r="D2042" s="130"/>
      <c r="E2042" s="130"/>
      <c r="F2042" s="130"/>
      <c r="G2042" s="130"/>
      <c r="H2042" s="130"/>
      <c r="I2042" s="130"/>
      <c r="J2042" s="130"/>
      <c r="K2042" s="130"/>
      <c r="L2042" s="131"/>
    </row>
    <row r="2043" spans="1:12">
      <c r="A2043" s="69"/>
      <c r="B2043" s="2"/>
      <c r="C2043" s="2"/>
      <c r="D2043" s="121" t="s">
        <v>54</v>
      </c>
      <c r="E2043" s="121" t="s">
        <v>55</v>
      </c>
      <c r="F2043" s="121" t="s">
        <v>56</v>
      </c>
      <c r="G2043" s="121" t="s">
        <v>57</v>
      </c>
      <c r="H2043" s="121" t="s">
        <v>58</v>
      </c>
      <c r="I2043" s="121" t="s">
        <v>59</v>
      </c>
      <c r="J2043" s="2"/>
      <c r="K2043" s="2"/>
      <c r="L2043" s="131"/>
    </row>
    <row r="2044" spans="1:12">
      <c r="A2044" s="69"/>
      <c r="B2044" s="250" t="s">
        <v>67</v>
      </c>
      <c r="C2044" s="251"/>
      <c r="D2044" s="3">
        <v>41.79</v>
      </c>
      <c r="E2044" s="3"/>
      <c r="F2044" s="3"/>
      <c r="G2044" s="2"/>
      <c r="H2044" s="2"/>
      <c r="I2044" s="113"/>
      <c r="J2044" s="2"/>
      <c r="K2044" s="2"/>
      <c r="L2044" s="131"/>
    </row>
    <row r="2045" spans="1:12">
      <c r="A2045" s="69"/>
      <c r="B2045" s="2"/>
      <c r="C2045" s="2"/>
      <c r="D2045" s="2"/>
      <c r="E2045" s="113"/>
      <c r="F2045" s="2"/>
      <c r="G2045" s="2"/>
      <c r="H2045" s="2"/>
      <c r="I2045" s="121"/>
      <c r="J2045" s="121" t="s">
        <v>52</v>
      </c>
      <c r="K2045" s="4">
        <f>SUM(D2044:D2045)</f>
        <v>41.79</v>
      </c>
      <c r="L2045" s="131"/>
    </row>
    <row r="2046" spans="1:12" ht="13.8" customHeight="1">
      <c r="A2046" s="69"/>
      <c r="B2046" s="246" t="s">
        <v>624</v>
      </c>
      <c r="C2046" s="247"/>
      <c r="D2046" s="247"/>
      <c r="E2046" s="247"/>
      <c r="F2046" s="247"/>
      <c r="G2046" s="247"/>
      <c r="H2046" s="247"/>
      <c r="I2046" s="130"/>
      <c r="J2046" s="130"/>
      <c r="K2046" s="130"/>
      <c r="L2046" s="131"/>
    </row>
    <row r="2047" spans="1:12">
      <c r="A2047" s="69"/>
      <c r="B2047" s="246"/>
      <c r="C2047" s="247"/>
      <c r="D2047" s="247"/>
      <c r="E2047" s="247"/>
      <c r="F2047" s="247"/>
      <c r="G2047" s="247"/>
      <c r="H2047" s="130"/>
      <c r="I2047" s="130"/>
      <c r="J2047" s="130"/>
      <c r="K2047" s="130"/>
      <c r="L2047" s="131"/>
    </row>
    <row r="2048" spans="1:12">
      <c r="A2048" s="69"/>
      <c r="B2048" s="129"/>
      <c r="C2048" s="130"/>
      <c r="D2048" s="130"/>
      <c r="E2048" s="130"/>
      <c r="F2048" s="130"/>
      <c r="G2048" s="130"/>
      <c r="H2048" s="130"/>
      <c r="I2048" s="130"/>
      <c r="J2048" s="130"/>
      <c r="K2048" s="130"/>
      <c r="L2048" s="131"/>
    </row>
    <row r="2049" spans="1:12">
      <c r="A2049" s="69"/>
      <c r="B2049" s="129"/>
      <c r="C2049" s="130"/>
      <c r="D2049" s="130"/>
      <c r="E2049" s="130"/>
      <c r="F2049" s="130"/>
      <c r="G2049" s="130"/>
      <c r="H2049" s="130"/>
      <c r="I2049" s="130"/>
      <c r="J2049" s="130"/>
      <c r="K2049" s="130"/>
      <c r="L2049" s="131"/>
    </row>
    <row r="2050" spans="1:12">
      <c r="A2050" s="69"/>
      <c r="B2050" s="129"/>
      <c r="C2050" s="130"/>
      <c r="D2050" s="130"/>
      <c r="E2050" s="130"/>
      <c r="F2050" s="130"/>
      <c r="G2050" s="130"/>
      <c r="H2050" s="130"/>
      <c r="I2050" s="130"/>
      <c r="J2050" s="130"/>
      <c r="K2050" s="130"/>
      <c r="L2050" s="131"/>
    </row>
    <row r="2051" spans="1:12" ht="106.8" customHeight="1">
      <c r="A2051" s="70"/>
      <c r="B2051" s="129"/>
      <c r="C2051" s="130"/>
      <c r="D2051" s="130"/>
      <c r="E2051" s="130"/>
      <c r="F2051" s="130"/>
      <c r="G2051" s="130"/>
      <c r="H2051" s="130"/>
      <c r="I2051" s="130"/>
      <c r="J2051" s="130"/>
      <c r="K2051" s="130"/>
      <c r="L2051" s="131"/>
    </row>
    <row r="2052" spans="1:12" ht="26.4" customHeight="1">
      <c r="A2052" s="67" t="s">
        <v>393</v>
      </c>
      <c r="B2052" s="248" t="s">
        <v>350</v>
      </c>
      <c r="C2052" s="248"/>
      <c r="D2052" s="248"/>
      <c r="E2052" s="248"/>
      <c r="F2052" s="248"/>
      <c r="G2052" s="248"/>
      <c r="H2052" s="248"/>
      <c r="I2052" s="248"/>
      <c r="J2052" s="248"/>
      <c r="K2052" s="248"/>
      <c r="L2052" s="249"/>
    </row>
    <row r="2053" spans="1:12">
      <c r="A2053" s="68"/>
      <c r="B2053" s="129"/>
      <c r="C2053" s="130"/>
      <c r="D2053" s="130"/>
      <c r="E2053" s="130"/>
      <c r="F2053" s="130"/>
      <c r="G2053" s="130"/>
      <c r="H2053" s="130"/>
      <c r="I2053" s="130"/>
      <c r="J2053" s="130"/>
      <c r="K2053" s="130"/>
      <c r="L2053" s="131"/>
    </row>
    <row r="2054" spans="1:12">
      <c r="A2054" s="69"/>
      <c r="B2054" s="129"/>
      <c r="C2054" s="130"/>
      <c r="D2054" s="130"/>
      <c r="E2054" s="130"/>
      <c r="F2054" s="130"/>
      <c r="G2054" s="130"/>
      <c r="H2054" s="130"/>
      <c r="I2054" s="130"/>
      <c r="J2054" s="130"/>
      <c r="K2054" s="130"/>
      <c r="L2054" s="131"/>
    </row>
    <row r="2055" spans="1:12">
      <c r="A2055" s="69"/>
      <c r="B2055" s="2"/>
      <c r="C2055" s="2"/>
      <c r="D2055" s="121" t="s">
        <v>54</v>
      </c>
      <c r="E2055" s="121" t="s">
        <v>55</v>
      </c>
      <c r="F2055" s="121" t="s">
        <v>56</v>
      </c>
      <c r="G2055" s="121" t="s">
        <v>57</v>
      </c>
      <c r="H2055" s="121" t="s">
        <v>58</v>
      </c>
      <c r="I2055" s="121" t="s">
        <v>59</v>
      </c>
      <c r="J2055" s="2"/>
      <c r="K2055" s="2"/>
      <c r="L2055" s="131"/>
    </row>
    <row r="2056" spans="1:12">
      <c r="A2056" s="69"/>
      <c r="B2056" s="250" t="s">
        <v>66</v>
      </c>
      <c r="C2056" s="251"/>
      <c r="D2056" s="3">
        <v>12.2</v>
      </c>
      <c r="E2056" s="3"/>
      <c r="F2056" s="3"/>
      <c r="G2056" s="2"/>
      <c r="H2056" s="2"/>
      <c r="I2056" s="113"/>
      <c r="J2056" s="2"/>
      <c r="K2056" s="2"/>
      <c r="L2056" s="131"/>
    </row>
    <row r="2057" spans="1:12">
      <c r="A2057" s="69"/>
      <c r="B2057" s="2"/>
      <c r="C2057" s="2"/>
      <c r="D2057" s="2"/>
      <c r="E2057" s="113"/>
      <c r="F2057" s="2"/>
      <c r="G2057" s="2"/>
      <c r="H2057" s="2"/>
      <c r="I2057" s="121"/>
      <c r="J2057" s="121" t="s">
        <v>52</v>
      </c>
      <c r="K2057" s="4">
        <f>SUM(D2056:D2057)</f>
        <v>12.2</v>
      </c>
      <c r="L2057" s="131"/>
    </row>
    <row r="2058" spans="1:12" ht="13.8" customHeight="1">
      <c r="A2058" s="69"/>
      <c r="B2058" s="246" t="s">
        <v>624</v>
      </c>
      <c r="C2058" s="247"/>
      <c r="D2058" s="247"/>
      <c r="E2058" s="247"/>
      <c r="F2058" s="247"/>
      <c r="G2058" s="247"/>
      <c r="H2058" s="247"/>
      <c r="I2058" s="130"/>
      <c r="J2058" s="130"/>
      <c r="K2058" s="130"/>
      <c r="L2058" s="131"/>
    </row>
    <row r="2059" spans="1:12">
      <c r="A2059" s="69"/>
      <c r="B2059" s="129"/>
      <c r="C2059" s="130"/>
      <c r="D2059" s="130"/>
      <c r="E2059" s="130"/>
      <c r="F2059" s="130"/>
      <c r="G2059" s="130"/>
      <c r="H2059" s="130"/>
      <c r="I2059" s="130"/>
      <c r="J2059" s="130"/>
      <c r="K2059" s="130"/>
      <c r="L2059" s="131"/>
    </row>
    <row r="2060" spans="1:12">
      <c r="A2060" s="69"/>
      <c r="B2060" s="246"/>
      <c r="C2060" s="247"/>
      <c r="D2060" s="247"/>
      <c r="E2060" s="247"/>
      <c r="F2060" s="247"/>
      <c r="G2060" s="247"/>
      <c r="H2060" s="130"/>
      <c r="I2060" s="130"/>
      <c r="J2060" s="130"/>
      <c r="K2060" s="130"/>
      <c r="L2060" s="131"/>
    </row>
    <row r="2061" spans="1:12" ht="126" customHeight="1">
      <c r="A2061" s="69"/>
      <c r="B2061" s="129"/>
      <c r="C2061" s="130"/>
      <c r="D2061" s="130"/>
      <c r="E2061" s="130"/>
      <c r="F2061" s="130"/>
      <c r="G2061" s="130"/>
      <c r="H2061" s="130"/>
      <c r="I2061" s="130"/>
      <c r="J2061" s="130"/>
      <c r="K2061" s="130"/>
      <c r="L2061" s="131"/>
    </row>
    <row r="2062" spans="1:12">
      <c r="A2062" s="69"/>
      <c r="B2062" s="129"/>
      <c r="C2062" s="130"/>
      <c r="D2062" s="130"/>
      <c r="E2062" s="130"/>
      <c r="F2062" s="130"/>
      <c r="G2062" s="130"/>
      <c r="H2062" s="130"/>
      <c r="I2062" s="130"/>
      <c r="J2062" s="130"/>
      <c r="K2062" s="130"/>
      <c r="L2062" s="131"/>
    </row>
    <row r="2063" spans="1:12">
      <c r="A2063" s="67" t="s">
        <v>394</v>
      </c>
      <c r="B2063" s="275" t="s">
        <v>352</v>
      </c>
      <c r="C2063" s="275"/>
      <c r="D2063" s="275"/>
      <c r="E2063" s="275"/>
      <c r="F2063" s="275"/>
      <c r="G2063" s="275"/>
      <c r="H2063" s="275"/>
      <c r="I2063" s="275"/>
      <c r="J2063" s="275"/>
      <c r="K2063" s="276"/>
      <c r="L2063" s="131"/>
    </row>
    <row r="2064" spans="1:12">
      <c r="A2064" s="195"/>
      <c r="H2064" s="97"/>
      <c r="K2064" s="196"/>
      <c r="L2064" s="131"/>
    </row>
    <row r="2065" spans="1:12">
      <c r="A2065" s="197"/>
      <c r="B2065" s="110" t="s">
        <v>76</v>
      </c>
      <c r="C2065" s="121" t="s">
        <v>54</v>
      </c>
      <c r="D2065" s="121" t="s">
        <v>55</v>
      </c>
      <c r="E2065" s="121" t="s">
        <v>56</v>
      </c>
      <c r="F2065" s="121" t="s">
        <v>57</v>
      </c>
      <c r="G2065" s="121" t="s">
        <v>58</v>
      </c>
      <c r="H2065" s="4" t="s">
        <v>353</v>
      </c>
      <c r="I2065" s="2"/>
      <c r="J2065" s="2"/>
      <c r="K2065" s="196"/>
      <c r="L2065" s="131"/>
    </row>
    <row r="2066" spans="1:12">
      <c r="A2066" s="197"/>
      <c r="B2066" s="198" t="s">
        <v>354</v>
      </c>
      <c r="C2066" s="3"/>
      <c r="D2066" s="3"/>
      <c r="E2066" s="3"/>
      <c r="F2066" s="3"/>
      <c r="G2066" s="3"/>
      <c r="H2066" s="3">
        <v>3</v>
      </c>
      <c r="I2066" s="2"/>
      <c r="J2066" s="2"/>
      <c r="K2066" s="196"/>
      <c r="L2066" s="131"/>
    </row>
    <row r="2067" spans="1:12">
      <c r="A2067" s="199"/>
      <c r="B2067" s="5"/>
      <c r="C2067" s="2"/>
      <c r="D2067" s="2"/>
      <c r="E2067" s="113"/>
      <c r="F2067" s="2"/>
      <c r="G2067" s="2"/>
      <c r="H2067" s="200"/>
      <c r="I2067" s="121" t="s">
        <v>52</v>
      </c>
      <c r="J2067" s="4">
        <f>SUM(H2066)</f>
        <v>3</v>
      </c>
      <c r="K2067" s="201"/>
      <c r="L2067" s="131"/>
    </row>
    <row r="2068" spans="1:12" ht="13.8" customHeight="1">
      <c r="A2068" s="195"/>
      <c r="B2068" s="246" t="s">
        <v>624</v>
      </c>
      <c r="C2068" s="247"/>
      <c r="D2068" s="247"/>
      <c r="E2068" s="247"/>
      <c r="F2068" s="247"/>
      <c r="G2068" s="247"/>
      <c r="H2068" s="247"/>
      <c r="K2068" s="196"/>
      <c r="L2068" s="131"/>
    </row>
    <row r="2069" spans="1:12">
      <c r="A2069" s="195"/>
      <c r="H2069" s="97"/>
      <c r="K2069" s="196"/>
      <c r="L2069" s="131"/>
    </row>
    <row r="2070" spans="1:12">
      <c r="A2070" s="195"/>
      <c r="H2070" s="97"/>
      <c r="K2070" s="196"/>
      <c r="L2070" s="131"/>
    </row>
    <row r="2071" spans="1:12">
      <c r="A2071" s="195"/>
      <c r="H2071" s="97"/>
      <c r="K2071" s="196"/>
      <c r="L2071" s="131"/>
    </row>
    <row r="2072" spans="1:12">
      <c r="A2072" s="195"/>
      <c r="H2072" s="97"/>
      <c r="K2072" s="196"/>
      <c r="L2072" s="131"/>
    </row>
    <row r="2073" spans="1:12">
      <c r="A2073" s="195"/>
      <c r="H2073" s="97"/>
      <c r="K2073" s="196"/>
      <c r="L2073" s="131"/>
    </row>
    <row r="2074" spans="1:12">
      <c r="A2074" s="195"/>
      <c r="H2074" s="97"/>
      <c r="K2074" s="196"/>
      <c r="L2074" s="131"/>
    </row>
    <row r="2075" spans="1:12">
      <c r="A2075" s="195"/>
      <c r="H2075" s="97"/>
      <c r="K2075" s="196"/>
      <c r="L2075" s="131"/>
    </row>
    <row r="2076" spans="1:12">
      <c r="A2076" s="195"/>
      <c r="H2076" s="97"/>
      <c r="K2076" s="196"/>
      <c r="L2076" s="131"/>
    </row>
    <row r="2077" spans="1:12">
      <c r="A2077" s="195"/>
      <c r="H2077" s="97"/>
      <c r="K2077" s="196"/>
      <c r="L2077" s="131"/>
    </row>
    <row r="2078" spans="1:12">
      <c r="A2078" s="195"/>
      <c r="H2078" s="97"/>
      <c r="K2078" s="196"/>
      <c r="L2078" s="131"/>
    </row>
    <row r="2079" spans="1:12">
      <c r="A2079" s="195"/>
      <c r="H2079" s="97"/>
      <c r="K2079" s="196"/>
      <c r="L2079" s="131"/>
    </row>
    <row r="2080" spans="1:12">
      <c r="A2080" s="195"/>
      <c r="H2080" s="97"/>
      <c r="K2080" s="196"/>
      <c r="L2080" s="131"/>
    </row>
    <row r="2081" spans="1:12">
      <c r="A2081" s="67" t="s">
        <v>395</v>
      </c>
      <c r="B2081" s="275" t="s">
        <v>389</v>
      </c>
      <c r="C2081" s="275"/>
      <c r="D2081" s="275"/>
      <c r="E2081" s="275"/>
      <c r="F2081" s="275"/>
      <c r="G2081" s="275"/>
      <c r="H2081" s="275"/>
      <c r="I2081" s="275"/>
      <c r="J2081" s="275"/>
      <c r="K2081" s="276"/>
      <c r="L2081" s="131"/>
    </row>
    <row r="2082" spans="1:12">
      <c r="A2082" s="195"/>
      <c r="H2082" s="97"/>
      <c r="K2082" s="196"/>
      <c r="L2082" s="131"/>
    </row>
    <row r="2083" spans="1:12">
      <c r="A2083" s="197"/>
      <c r="B2083" s="110" t="s">
        <v>76</v>
      </c>
      <c r="C2083" s="121" t="s">
        <v>54</v>
      </c>
      <c r="D2083" s="121" t="s">
        <v>55</v>
      </c>
      <c r="E2083" s="121" t="s">
        <v>56</v>
      </c>
      <c r="F2083" s="121" t="s">
        <v>57</v>
      </c>
      <c r="G2083" s="121" t="s">
        <v>58</v>
      </c>
      <c r="H2083" s="4" t="s">
        <v>356</v>
      </c>
      <c r="I2083" s="2"/>
      <c r="J2083" s="2"/>
      <c r="K2083" s="196"/>
      <c r="L2083" s="131"/>
    </row>
    <row r="2084" spans="1:12">
      <c r="A2084" s="197"/>
      <c r="B2084" s="198" t="s">
        <v>354</v>
      </c>
      <c r="C2084" s="3"/>
      <c r="D2084" s="3"/>
      <c r="E2084" s="3"/>
      <c r="F2084" s="3"/>
      <c r="G2084" s="3"/>
      <c r="H2084" s="3">
        <v>1</v>
      </c>
      <c r="I2084" s="2"/>
      <c r="J2084" s="2"/>
      <c r="K2084" s="196"/>
      <c r="L2084" s="131"/>
    </row>
    <row r="2085" spans="1:12">
      <c r="A2085" s="199"/>
      <c r="B2085" s="5"/>
      <c r="C2085" s="2"/>
      <c r="D2085" s="2"/>
      <c r="E2085" s="113"/>
      <c r="F2085" s="2"/>
      <c r="G2085" s="2"/>
      <c r="H2085" s="200"/>
      <c r="I2085" s="121" t="s">
        <v>52</v>
      </c>
      <c r="J2085" s="4">
        <f>SUM(H2084)</f>
        <v>1</v>
      </c>
      <c r="K2085" s="201"/>
      <c r="L2085" s="131"/>
    </row>
    <row r="2086" spans="1:12" ht="13.8" customHeight="1">
      <c r="A2086" s="72"/>
      <c r="B2086" s="246" t="s">
        <v>624</v>
      </c>
      <c r="C2086" s="247"/>
      <c r="D2086" s="247"/>
      <c r="E2086" s="247"/>
      <c r="F2086" s="247"/>
      <c r="G2086" s="247"/>
      <c r="H2086" s="247"/>
      <c r="I2086" s="130"/>
      <c r="J2086" s="130"/>
      <c r="K2086" s="130"/>
      <c r="L2086" s="131"/>
    </row>
    <row r="2087" spans="1:12" ht="13.8" customHeight="1">
      <c r="A2087" s="72"/>
      <c r="B2087" s="115"/>
      <c r="C2087" s="115"/>
      <c r="D2087" s="115"/>
      <c r="E2087" s="115"/>
      <c r="F2087" s="115"/>
      <c r="G2087" s="115"/>
      <c r="H2087" s="115"/>
      <c r="I2087" s="130"/>
      <c r="J2087" s="130"/>
      <c r="K2087" s="130"/>
      <c r="L2087" s="131"/>
    </row>
    <row r="2088" spans="1:12">
      <c r="A2088" s="67" t="s">
        <v>396</v>
      </c>
      <c r="B2088" s="248" t="s">
        <v>358</v>
      </c>
      <c r="C2088" s="248"/>
      <c r="D2088" s="248"/>
      <c r="E2088" s="248"/>
      <c r="F2088" s="248"/>
      <c r="G2088" s="248"/>
      <c r="H2088" s="248"/>
      <c r="I2088" s="248"/>
      <c r="J2088" s="248"/>
      <c r="K2088" s="248"/>
      <c r="L2088" s="249"/>
    </row>
    <row r="2089" spans="1:12">
      <c r="A2089" s="69"/>
      <c r="B2089" s="129"/>
      <c r="C2089" s="130"/>
      <c r="D2089" s="130"/>
      <c r="E2089" s="130"/>
      <c r="F2089" s="130"/>
      <c r="G2089" s="130"/>
      <c r="H2089" s="130"/>
      <c r="I2089" s="130"/>
      <c r="J2089" s="130"/>
      <c r="K2089" s="130"/>
      <c r="L2089" s="131"/>
    </row>
    <row r="2090" spans="1:12">
      <c r="A2090" s="69"/>
      <c r="B2090" s="2"/>
      <c r="C2090" s="2"/>
      <c r="D2090" s="121" t="s">
        <v>54</v>
      </c>
      <c r="E2090" s="121" t="s">
        <v>55</v>
      </c>
      <c r="F2090" s="121" t="s">
        <v>56</v>
      </c>
      <c r="G2090" s="121" t="s">
        <v>57</v>
      </c>
      <c r="H2090" s="121" t="s">
        <v>58</v>
      </c>
      <c r="I2090" s="121" t="s">
        <v>59</v>
      </c>
      <c r="J2090" s="2"/>
      <c r="K2090" s="2"/>
      <c r="L2090" s="131"/>
    </row>
    <row r="2091" spans="1:12">
      <c r="A2091" s="69"/>
      <c r="B2091" s="250" t="s">
        <v>68</v>
      </c>
      <c r="C2091" s="251"/>
      <c r="D2091" s="3"/>
      <c r="E2091" s="3"/>
      <c r="F2091" s="3"/>
      <c r="G2091" s="3">
        <v>3</v>
      </c>
      <c r="H2091" s="2"/>
      <c r="I2091" s="113"/>
      <c r="J2091" s="2"/>
      <c r="K2091" s="2"/>
      <c r="L2091" s="131"/>
    </row>
    <row r="2092" spans="1:12">
      <c r="A2092" s="69"/>
      <c r="B2092" s="2"/>
      <c r="C2092" s="2"/>
      <c r="D2092" s="2"/>
      <c r="E2092" s="113"/>
      <c r="F2092" s="2"/>
      <c r="G2092" s="2"/>
      <c r="H2092" s="2"/>
      <c r="I2092" s="121"/>
      <c r="J2092" s="121" t="s">
        <v>52</v>
      </c>
      <c r="K2092" s="4">
        <f>SUM(G2091:G2092)</f>
        <v>3</v>
      </c>
      <c r="L2092" s="131"/>
    </row>
    <row r="2093" spans="1:12" ht="13.8" customHeight="1">
      <c r="A2093" s="69"/>
      <c r="B2093" s="246" t="s">
        <v>624</v>
      </c>
      <c r="C2093" s="247"/>
      <c r="D2093" s="247"/>
      <c r="E2093" s="247"/>
      <c r="F2093" s="247"/>
      <c r="G2093" s="247"/>
      <c r="H2093" s="247"/>
      <c r="I2093" s="130"/>
      <c r="J2093" s="130"/>
      <c r="K2093" s="130"/>
      <c r="L2093" s="131"/>
    </row>
    <row r="2094" spans="1:12">
      <c r="A2094" s="76"/>
      <c r="B2094" s="130"/>
      <c r="C2094" s="130"/>
      <c r="D2094" s="130"/>
      <c r="E2094" s="130"/>
      <c r="F2094" s="130"/>
      <c r="G2094" s="130"/>
      <c r="H2094" s="130"/>
      <c r="I2094" s="130"/>
      <c r="J2094" s="130"/>
      <c r="K2094" s="130"/>
      <c r="L2094" s="131"/>
    </row>
    <row r="2095" spans="1:12">
      <c r="A2095" s="76"/>
      <c r="B2095" s="130"/>
      <c r="C2095" s="130"/>
      <c r="D2095" s="130"/>
      <c r="E2095" s="130"/>
      <c r="F2095" s="130"/>
      <c r="G2095" s="130"/>
      <c r="H2095" s="130"/>
      <c r="I2095" s="130"/>
      <c r="J2095" s="130"/>
      <c r="K2095" s="130"/>
      <c r="L2095" s="131"/>
    </row>
    <row r="2096" spans="1:12">
      <c r="A2096" s="76"/>
      <c r="B2096" s="130"/>
      <c r="C2096" s="130"/>
      <c r="D2096" s="130"/>
      <c r="E2096" s="130"/>
      <c r="F2096" s="130"/>
      <c r="G2096" s="130"/>
      <c r="H2096" s="130"/>
      <c r="I2096" s="130"/>
      <c r="J2096" s="130"/>
      <c r="K2096" s="130"/>
      <c r="L2096" s="131"/>
    </row>
    <row r="2097" spans="1:12">
      <c r="A2097" s="76"/>
      <c r="B2097" s="130"/>
      <c r="C2097" s="130"/>
      <c r="D2097" s="130"/>
      <c r="E2097" s="130"/>
      <c r="F2097" s="130"/>
      <c r="G2097" s="130"/>
      <c r="H2097" s="130"/>
      <c r="I2097" s="130"/>
      <c r="J2097" s="130"/>
      <c r="K2097" s="130"/>
      <c r="L2097" s="131"/>
    </row>
    <row r="2098" spans="1:12">
      <c r="A2098" s="76"/>
      <c r="B2098" s="130"/>
      <c r="C2098" s="130"/>
      <c r="D2098" s="130"/>
      <c r="E2098" s="130"/>
      <c r="F2098" s="130"/>
      <c r="G2098" s="130"/>
      <c r="H2098" s="130"/>
      <c r="I2098" s="130"/>
      <c r="J2098" s="130"/>
      <c r="K2098" s="130"/>
      <c r="L2098" s="131"/>
    </row>
    <row r="2099" spans="1:12">
      <c r="A2099" s="76"/>
      <c r="B2099" s="130"/>
      <c r="C2099" s="130"/>
      <c r="D2099" s="130"/>
      <c r="E2099" s="130"/>
      <c r="F2099" s="130"/>
      <c r="G2099" s="130"/>
      <c r="H2099" s="130"/>
      <c r="I2099" s="130"/>
      <c r="J2099" s="130"/>
      <c r="K2099" s="130"/>
      <c r="L2099" s="131"/>
    </row>
    <row r="2100" spans="1:12">
      <c r="A2100" s="76"/>
      <c r="B2100" s="130"/>
      <c r="C2100" s="130"/>
      <c r="D2100" s="130"/>
      <c r="E2100" s="130"/>
      <c r="F2100" s="130"/>
      <c r="G2100" s="130"/>
      <c r="H2100" s="130"/>
      <c r="I2100" s="130"/>
      <c r="J2100" s="130"/>
      <c r="K2100" s="130"/>
      <c r="L2100" s="131"/>
    </row>
    <row r="2101" spans="1:12">
      <c r="A2101" s="76"/>
      <c r="B2101" s="130"/>
      <c r="C2101" s="130"/>
      <c r="D2101" s="130"/>
      <c r="E2101" s="130"/>
      <c r="F2101" s="130"/>
      <c r="G2101" s="130"/>
      <c r="H2101" s="130"/>
      <c r="I2101" s="130"/>
      <c r="J2101" s="130"/>
      <c r="K2101" s="130"/>
      <c r="L2101" s="131"/>
    </row>
    <row r="2102" spans="1:12">
      <c r="A2102" s="76"/>
      <c r="B2102" s="130"/>
      <c r="C2102" s="130"/>
      <c r="D2102" s="130"/>
      <c r="E2102" s="130"/>
      <c r="F2102" s="130"/>
      <c r="G2102" s="130"/>
      <c r="H2102" s="130"/>
      <c r="I2102" s="130"/>
      <c r="J2102" s="130"/>
      <c r="K2102" s="130"/>
      <c r="L2102" s="131"/>
    </row>
    <row r="2103" spans="1:12">
      <c r="A2103" s="72"/>
      <c r="B2103" s="7"/>
      <c r="C2103" s="7"/>
      <c r="D2103" s="7"/>
      <c r="E2103" s="7"/>
      <c r="F2103" s="7"/>
      <c r="G2103" s="7"/>
      <c r="H2103" s="130"/>
      <c r="I2103" s="130"/>
      <c r="J2103" s="130"/>
      <c r="K2103" s="130"/>
      <c r="L2103" s="131"/>
    </row>
    <row r="2104" spans="1:12">
      <c r="A2104" s="67" t="s">
        <v>351</v>
      </c>
      <c r="B2104" s="248" t="s">
        <v>359</v>
      </c>
      <c r="C2104" s="248"/>
      <c r="D2104" s="248"/>
      <c r="E2104" s="248"/>
      <c r="F2104" s="248"/>
      <c r="G2104" s="248"/>
      <c r="H2104" s="248"/>
      <c r="I2104" s="248"/>
      <c r="J2104" s="248"/>
      <c r="K2104" s="248"/>
      <c r="L2104" s="249"/>
    </row>
    <row r="2105" spans="1:12">
      <c r="A2105" s="69"/>
      <c r="B2105" s="129"/>
      <c r="C2105" s="130"/>
      <c r="D2105" s="130"/>
      <c r="E2105" s="130"/>
      <c r="F2105" s="130"/>
      <c r="G2105" s="130"/>
      <c r="H2105" s="130"/>
      <c r="I2105" s="130"/>
      <c r="J2105" s="130"/>
      <c r="K2105" s="130"/>
      <c r="L2105" s="131"/>
    </row>
    <row r="2106" spans="1:12">
      <c r="A2106" s="69"/>
      <c r="B2106" s="2"/>
      <c r="C2106" s="2"/>
      <c r="D2106" s="121" t="s">
        <v>54</v>
      </c>
      <c r="E2106" s="121" t="s">
        <v>55</v>
      </c>
      <c r="F2106" s="121" t="s">
        <v>56</v>
      </c>
      <c r="G2106" s="121" t="s">
        <v>57</v>
      </c>
      <c r="H2106" s="121" t="s">
        <v>58</v>
      </c>
      <c r="I2106" s="121" t="s">
        <v>59</v>
      </c>
      <c r="J2106" s="2"/>
      <c r="K2106" s="2"/>
      <c r="L2106" s="131"/>
    </row>
    <row r="2107" spans="1:12">
      <c r="A2107" s="69"/>
      <c r="B2107" s="250" t="s">
        <v>360</v>
      </c>
      <c r="C2107" s="251"/>
      <c r="D2107" s="3"/>
      <c r="E2107" s="3"/>
      <c r="F2107" s="3"/>
      <c r="G2107" s="3">
        <v>1</v>
      </c>
      <c r="H2107" s="2"/>
      <c r="I2107" s="113"/>
      <c r="J2107" s="2"/>
      <c r="K2107" s="2"/>
      <c r="L2107" s="131"/>
    </row>
    <row r="2108" spans="1:12">
      <c r="A2108" s="69"/>
      <c r="B2108" s="2"/>
      <c r="C2108" s="2"/>
      <c r="D2108" s="2"/>
      <c r="E2108" s="113"/>
      <c r="F2108" s="2"/>
      <c r="G2108" s="2"/>
      <c r="H2108" s="2"/>
      <c r="I2108" s="121"/>
      <c r="J2108" s="121" t="s">
        <v>52</v>
      </c>
      <c r="K2108" s="4">
        <f>SUM(G2107:G2108)</f>
        <v>1</v>
      </c>
      <c r="L2108" s="131"/>
    </row>
    <row r="2109" spans="1:12" ht="13.8" customHeight="1">
      <c r="A2109" s="69"/>
      <c r="B2109" s="246" t="s">
        <v>624</v>
      </c>
      <c r="C2109" s="247"/>
      <c r="D2109" s="247"/>
      <c r="E2109" s="247"/>
      <c r="F2109" s="247"/>
      <c r="G2109" s="247"/>
      <c r="H2109" s="247"/>
      <c r="I2109" s="130"/>
      <c r="J2109" s="130"/>
      <c r="K2109" s="130"/>
      <c r="L2109" s="131"/>
    </row>
    <row r="2110" spans="1:12">
      <c r="A2110" s="72"/>
      <c r="B2110" s="115"/>
      <c r="C2110" s="115"/>
      <c r="D2110" s="115"/>
      <c r="E2110" s="115"/>
      <c r="F2110" s="115"/>
      <c r="G2110" s="115"/>
      <c r="H2110" s="130"/>
      <c r="I2110" s="130"/>
      <c r="J2110" s="130"/>
      <c r="K2110" s="130"/>
      <c r="L2110" s="131"/>
    </row>
    <row r="2111" spans="1:12">
      <c r="A2111" s="67" t="s">
        <v>355</v>
      </c>
      <c r="B2111" s="248" t="s">
        <v>361</v>
      </c>
      <c r="C2111" s="248"/>
      <c r="D2111" s="248"/>
      <c r="E2111" s="248"/>
      <c r="F2111" s="248"/>
      <c r="G2111" s="248"/>
      <c r="H2111" s="248"/>
      <c r="I2111" s="248"/>
      <c r="J2111" s="248"/>
      <c r="K2111" s="248"/>
      <c r="L2111" s="249"/>
    </row>
    <row r="2112" spans="1:12">
      <c r="A2112" s="69"/>
      <c r="B2112" s="129"/>
      <c r="C2112" s="130"/>
      <c r="D2112" s="130"/>
      <c r="E2112" s="130"/>
      <c r="F2112" s="130"/>
      <c r="G2112" s="130"/>
      <c r="H2112" s="130"/>
      <c r="I2112" s="130"/>
      <c r="J2112" s="130"/>
      <c r="K2112" s="130"/>
      <c r="L2112" s="131"/>
    </row>
    <row r="2113" spans="1:12">
      <c r="A2113" s="69"/>
      <c r="B2113" s="2"/>
      <c r="C2113" s="2"/>
      <c r="D2113" s="121" t="s">
        <v>54</v>
      </c>
      <c r="E2113" s="121" t="s">
        <v>55</v>
      </c>
      <c r="F2113" s="121" t="s">
        <v>56</v>
      </c>
      <c r="G2113" s="121" t="s">
        <v>57</v>
      </c>
      <c r="H2113" s="121" t="s">
        <v>58</v>
      </c>
      <c r="I2113" s="121" t="s">
        <v>59</v>
      </c>
      <c r="J2113" s="2"/>
      <c r="K2113" s="2"/>
      <c r="L2113" s="131"/>
    </row>
    <row r="2114" spans="1:12">
      <c r="A2114" s="69"/>
      <c r="B2114" s="250"/>
      <c r="C2114" s="251"/>
      <c r="D2114" s="3"/>
      <c r="E2114" s="3"/>
      <c r="F2114" s="3"/>
      <c r="G2114" s="3">
        <v>1</v>
      </c>
      <c r="H2114" s="2"/>
      <c r="I2114" s="113"/>
      <c r="J2114" s="2"/>
      <c r="K2114" s="2"/>
      <c r="L2114" s="131"/>
    </row>
    <row r="2115" spans="1:12">
      <c r="A2115" s="69"/>
      <c r="B2115" s="2"/>
      <c r="C2115" s="2"/>
      <c r="D2115" s="2"/>
      <c r="E2115" s="113"/>
      <c r="F2115" s="2"/>
      <c r="G2115" s="2"/>
      <c r="H2115" s="2"/>
      <c r="I2115" s="121"/>
      <c r="J2115" s="121" t="s">
        <v>52</v>
      </c>
      <c r="K2115" s="4">
        <f>SUM(G2114:G2115)</f>
        <v>1</v>
      </c>
      <c r="L2115" s="131"/>
    </row>
    <row r="2116" spans="1:12" ht="13.8" customHeight="1">
      <c r="A2116" s="69"/>
      <c r="B2116" s="246" t="s">
        <v>624</v>
      </c>
      <c r="C2116" s="247"/>
      <c r="D2116" s="247"/>
      <c r="E2116" s="247"/>
      <c r="F2116" s="247"/>
      <c r="G2116" s="247"/>
      <c r="H2116" s="247"/>
      <c r="I2116" s="130"/>
      <c r="J2116" s="130"/>
      <c r="K2116" s="130"/>
      <c r="L2116" s="131"/>
    </row>
    <row r="2117" spans="1:12">
      <c r="A2117" s="69"/>
      <c r="B2117" s="247"/>
      <c r="C2117" s="247"/>
      <c r="D2117" s="247"/>
      <c r="E2117" s="247"/>
      <c r="F2117" s="247"/>
      <c r="G2117" s="247"/>
      <c r="H2117" s="130"/>
      <c r="I2117" s="130"/>
      <c r="J2117" s="130"/>
      <c r="K2117" s="130"/>
      <c r="L2117" s="131"/>
    </row>
    <row r="2118" spans="1:12">
      <c r="A2118" s="67" t="s">
        <v>357</v>
      </c>
      <c r="B2118" s="248" t="s">
        <v>454</v>
      </c>
      <c r="C2118" s="248"/>
      <c r="D2118" s="248"/>
      <c r="E2118" s="248"/>
      <c r="F2118" s="248"/>
      <c r="G2118" s="248"/>
      <c r="H2118" s="248"/>
      <c r="I2118" s="248"/>
      <c r="J2118" s="248"/>
      <c r="K2118" s="248"/>
      <c r="L2118" s="249"/>
    </row>
    <row r="2119" spans="1:12">
      <c r="A2119" s="69"/>
      <c r="B2119" s="129"/>
      <c r="C2119" s="130"/>
      <c r="D2119" s="130"/>
      <c r="E2119" s="130"/>
      <c r="F2119" s="130"/>
      <c r="G2119" s="130"/>
      <c r="H2119" s="130"/>
      <c r="I2119" s="130"/>
      <c r="J2119" s="130"/>
      <c r="K2119" s="130"/>
      <c r="L2119" s="131"/>
    </row>
    <row r="2120" spans="1:12">
      <c r="A2120" s="69"/>
      <c r="B2120" s="2"/>
      <c r="C2120" s="2"/>
      <c r="D2120" s="121" t="s">
        <v>54</v>
      </c>
      <c r="E2120" s="121" t="s">
        <v>55</v>
      </c>
      <c r="F2120" s="121" t="s">
        <v>56</v>
      </c>
      <c r="G2120" s="121" t="s">
        <v>57</v>
      </c>
      <c r="H2120" s="121" t="s">
        <v>58</v>
      </c>
      <c r="I2120" s="121" t="s">
        <v>59</v>
      </c>
      <c r="J2120" s="2"/>
      <c r="K2120" s="2"/>
      <c r="L2120" s="131"/>
    </row>
    <row r="2121" spans="1:12">
      <c r="A2121" s="69"/>
      <c r="B2121" s="250"/>
      <c r="C2121" s="251"/>
      <c r="D2121" s="3"/>
      <c r="E2121" s="3"/>
      <c r="F2121" s="3"/>
      <c r="G2121" s="3">
        <v>1</v>
      </c>
      <c r="H2121" s="2"/>
      <c r="I2121" s="113"/>
      <c r="J2121" s="2"/>
      <c r="K2121" s="2"/>
      <c r="L2121" s="131"/>
    </row>
    <row r="2122" spans="1:12">
      <c r="A2122" s="69"/>
      <c r="B2122" s="2"/>
      <c r="C2122" s="2"/>
      <c r="D2122" s="2"/>
      <c r="E2122" s="113"/>
      <c r="F2122" s="2"/>
      <c r="G2122" s="2"/>
      <c r="H2122" s="2"/>
      <c r="I2122" s="121"/>
      <c r="J2122" s="121" t="s">
        <v>52</v>
      </c>
      <c r="K2122" s="4">
        <f>SUM(G2121:G2122)</f>
        <v>1</v>
      </c>
      <c r="L2122" s="131"/>
    </row>
    <row r="2123" spans="1:12" ht="13.8" customHeight="1">
      <c r="A2123" s="72"/>
      <c r="B2123" s="246" t="s">
        <v>624</v>
      </c>
      <c r="C2123" s="247"/>
      <c r="D2123" s="247"/>
      <c r="E2123" s="247"/>
      <c r="F2123" s="247"/>
      <c r="G2123" s="247"/>
      <c r="H2123" s="247"/>
      <c r="I2123" s="130"/>
      <c r="J2123" s="130"/>
      <c r="K2123" s="130"/>
      <c r="L2123" s="131"/>
    </row>
    <row r="2124" spans="1:12">
      <c r="A2124" s="72"/>
      <c r="B2124" s="115"/>
      <c r="C2124" s="115"/>
      <c r="D2124" s="115"/>
      <c r="E2124" s="115"/>
      <c r="F2124" s="115"/>
      <c r="G2124" s="115"/>
      <c r="H2124" s="130"/>
      <c r="I2124" s="130"/>
      <c r="J2124" s="130"/>
      <c r="K2124" s="130"/>
      <c r="L2124" s="131"/>
    </row>
    <row r="2125" spans="1:12">
      <c r="A2125" s="67" t="s">
        <v>397</v>
      </c>
      <c r="B2125" s="248" t="s">
        <v>455</v>
      </c>
      <c r="C2125" s="248"/>
      <c r="D2125" s="248"/>
      <c r="E2125" s="248"/>
      <c r="F2125" s="248"/>
      <c r="G2125" s="248"/>
      <c r="H2125" s="248"/>
      <c r="I2125" s="248"/>
      <c r="J2125" s="248"/>
      <c r="K2125" s="248"/>
      <c r="L2125" s="249"/>
    </row>
    <row r="2126" spans="1:12">
      <c r="A2126" s="69"/>
      <c r="B2126" s="129"/>
      <c r="C2126" s="130"/>
      <c r="D2126" s="130"/>
      <c r="E2126" s="130"/>
      <c r="F2126" s="130"/>
      <c r="G2126" s="130"/>
      <c r="H2126" s="130"/>
      <c r="I2126" s="130"/>
      <c r="J2126" s="130"/>
      <c r="K2126" s="130"/>
      <c r="L2126" s="131"/>
    </row>
    <row r="2127" spans="1:12">
      <c r="A2127" s="69"/>
      <c r="B2127" s="2"/>
      <c r="C2127" s="2"/>
      <c r="D2127" s="121" t="s">
        <v>54</v>
      </c>
      <c r="E2127" s="121" t="s">
        <v>55</v>
      </c>
      <c r="F2127" s="121" t="s">
        <v>56</v>
      </c>
      <c r="G2127" s="121" t="s">
        <v>57</v>
      </c>
      <c r="H2127" s="121" t="s">
        <v>58</v>
      </c>
      <c r="I2127" s="121" t="s">
        <v>59</v>
      </c>
      <c r="J2127" s="2"/>
      <c r="K2127" s="2"/>
      <c r="L2127" s="131"/>
    </row>
    <row r="2128" spans="1:12">
      <c r="A2128" s="69"/>
      <c r="B2128" s="250"/>
      <c r="C2128" s="251"/>
      <c r="D2128" s="3"/>
      <c r="E2128" s="3"/>
      <c r="F2128" s="3"/>
      <c r="G2128" s="3">
        <v>1</v>
      </c>
      <c r="H2128" s="2"/>
      <c r="I2128" s="113"/>
      <c r="J2128" s="2"/>
      <c r="K2128" s="2"/>
      <c r="L2128" s="131"/>
    </row>
    <row r="2129" spans="1:12">
      <c r="A2129" s="69"/>
      <c r="B2129" s="2"/>
      <c r="C2129" s="2"/>
      <c r="D2129" s="2"/>
      <c r="E2129" s="113"/>
      <c r="F2129" s="2"/>
      <c r="G2129" s="2"/>
      <c r="H2129" s="2"/>
      <c r="I2129" s="121"/>
      <c r="J2129" s="121" t="s">
        <v>52</v>
      </c>
      <c r="K2129" s="4">
        <f>SUM(G2128:G2129)</f>
        <v>1</v>
      </c>
      <c r="L2129" s="131"/>
    </row>
    <row r="2130" spans="1:12" ht="13.8" customHeight="1">
      <c r="A2130" s="72"/>
      <c r="B2130" s="246" t="s">
        <v>624</v>
      </c>
      <c r="C2130" s="247"/>
      <c r="D2130" s="247"/>
      <c r="E2130" s="247"/>
      <c r="F2130" s="247"/>
      <c r="G2130" s="247"/>
      <c r="H2130" s="247"/>
      <c r="I2130" s="130"/>
      <c r="J2130" s="130"/>
      <c r="K2130" s="130"/>
      <c r="L2130" s="131"/>
    </row>
    <row r="2131" spans="1:12">
      <c r="A2131" s="72"/>
      <c r="B2131" s="115"/>
      <c r="C2131" s="115"/>
      <c r="D2131" s="115"/>
      <c r="E2131" s="115"/>
      <c r="F2131" s="115"/>
      <c r="G2131" s="115"/>
      <c r="H2131" s="115"/>
      <c r="I2131" s="130"/>
      <c r="J2131" s="130"/>
      <c r="K2131" s="130"/>
      <c r="L2131" s="131"/>
    </row>
    <row r="2132" spans="1:12">
      <c r="A2132" s="67" t="s">
        <v>376</v>
      </c>
      <c r="B2132" s="248" t="s">
        <v>583</v>
      </c>
      <c r="C2132" s="248"/>
      <c r="D2132" s="248"/>
      <c r="E2132" s="248"/>
      <c r="F2132" s="248"/>
      <c r="G2132" s="248"/>
      <c r="H2132" s="248"/>
      <c r="I2132" s="248"/>
      <c r="J2132" s="248"/>
      <c r="K2132" s="248"/>
      <c r="L2132" s="249"/>
    </row>
    <row r="2133" spans="1:12" ht="13.8" customHeight="1">
      <c r="A2133" s="67" t="s">
        <v>420</v>
      </c>
      <c r="B2133" s="248" t="s">
        <v>584</v>
      </c>
      <c r="C2133" s="248"/>
      <c r="D2133" s="248"/>
      <c r="E2133" s="248"/>
      <c r="F2133" s="248"/>
      <c r="G2133" s="248"/>
      <c r="H2133" s="248"/>
      <c r="I2133" s="248"/>
      <c r="J2133" s="248"/>
      <c r="K2133" s="248"/>
      <c r="L2133" s="249"/>
    </row>
    <row r="2134" spans="1:12">
      <c r="A2134" s="69"/>
      <c r="B2134" s="115"/>
      <c r="C2134" s="115"/>
      <c r="D2134" s="115"/>
      <c r="E2134" s="115"/>
      <c r="F2134" s="115"/>
      <c r="G2134" s="115"/>
      <c r="H2134" s="130"/>
      <c r="I2134" s="130"/>
      <c r="J2134" s="130"/>
      <c r="K2134" s="130"/>
      <c r="L2134" s="131"/>
    </row>
    <row r="2135" spans="1:12">
      <c r="A2135" s="195"/>
      <c r="B2135" s="157" t="s">
        <v>76</v>
      </c>
      <c r="C2135" s="110" t="s">
        <v>54</v>
      </c>
      <c r="D2135" s="121" t="s">
        <v>55</v>
      </c>
      <c r="E2135" s="121" t="s">
        <v>56</v>
      </c>
      <c r="F2135" s="121" t="s">
        <v>57</v>
      </c>
      <c r="G2135" s="121" t="s">
        <v>58</v>
      </c>
      <c r="H2135" s="4" t="s">
        <v>419</v>
      </c>
      <c r="I2135" s="2"/>
      <c r="J2135" s="2"/>
      <c r="K2135" s="2"/>
      <c r="L2135" s="131"/>
    </row>
    <row r="2136" spans="1:12">
      <c r="A2136" s="195"/>
      <c r="B2136" s="215"/>
      <c r="C2136" s="20">
        <v>14.85</v>
      </c>
      <c r="D2136" s="3"/>
      <c r="E2136" s="3"/>
      <c r="F2136" s="3"/>
      <c r="G2136" s="3"/>
      <c r="H2136" s="3"/>
      <c r="I2136" s="2"/>
      <c r="J2136" s="2"/>
      <c r="K2136" s="2"/>
      <c r="L2136" s="131"/>
    </row>
    <row r="2137" spans="1:12">
      <c r="A2137" s="195"/>
      <c r="B2137" s="163"/>
      <c r="C2137" s="5"/>
      <c r="D2137" s="2"/>
      <c r="E2137" s="113"/>
      <c r="F2137" s="2"/>
      <c r="G2137" s="2"/>
      <c r="H2137" s="200"/>
      <c r="I2137" s="121" t="s">
        <v>52</v>
      </c>
      <c r="J2137" s="4">
        <f>C2136</f>
        <v>14.85</v>
      </c>
      <c r="K2137" s="4"/>
      <c r="L2137" s="131"/>
    </row>
    <row r="2138" spans="1:12" ht="13.8" customHeight="1">
      <c r="A2138" s="69"/>
      <c r="B2138" s="246" t="s">
        <v>625</v>
      </c>
      <c r="C2138" s="247"/>
      <c r="D2138" s="247"/>
      <c r="E2138" s="247"/>
      <c r="F2138" s="247"/>
      <c r="G2138" s="247"/>
      <c r="H2138" s="247"/>
      <c r="I2138" s="130"/>
      <c r="J2138" s="130"/>
      <c r="K2138" s="130"/>
      <c r="L2138" s="131"/>
    </row>
    <row r="2139" spans="1:12">
      <c r="A2139" s="72"/>
      <c r="B2139" s="115"/>
      <c r="C2139" s="115"/>
      <c r="D2139" s="115"/>
      <c r="E2139" s="115"/>
      <c r="F2139" s="115"/>
      <c r="G2139" s="115"/>
      <c r="H2139" s="115"/>
      <c r="I2139" s="130"/>
      <c r="J2139" s="130"/>
      <c r="K2139" s="130"/>
      <c r="L2139" s="131"/>
    </row>
    <row r="2140" spans="1:12">
      <c r="A2140" s="72"/>
      <c r="B2140" s="115"/>
      <c r="C2140" s="115"/>
      <c r="D2140" s="115"/>
      <c r="E2140" s="115"/>
      <c r="F2140" s="115"/>
      <c r="G2140" s="115"/>
      <c r="H2140" s="115"/>
      <c r="I2140" s="130"/>
      <c r="J2140" s="130"/>
      <c r="K2140" s="130"/>
      <c r="L2140" s="131"/>
    </row>
    <row r="2141" spans="1:12">
      <c r="A2141" s="72"/>
      <c r="B2141" s="115"/>
      <c r="C2141" s="115"/>
      <c r="D2141" s="115"/>
      <c r="E2141" s="115"/>
      <c r="F2141" s="115"/>
      <c r="G2141" s="115"/>
      <c r="H2141" s="115"/>
      <c r="I2141" s="130"/>
      <c r="J2141" s="130"/>
      <c r="K2141" s="130"/>
      <c r="L2141" s="131"/>
    </row>
    <row r="2142" spans="1:12">
      <c r="A2142" s="72"/>
      <c r="B2142" s="115"/>
      <c r="C2142" s="115"/>
      <c r="D2142" s="115"/>
      <c r="E2142" s="115"/>
      <c r="F2142" s="115"/>
      <c r="G2142" s="115"/>
      <c r="H2142" s="115"/>
      <c r="I2142" s="130"/>
      <c r="J2142" s="130"/>
      <c r="K2142" s="130"/>
      <c r="L2142" s="131"/>
    </row>
    <row r="2143" spans="1:12">
      <c r="A2143" s="72"/>
      <c r="B2143" s="115"/>
      <c r="C2143" s="115"/>
      <c r="D2143" s="115"/>
      <c r="E2143" s="115"/>
      <c r="F2143" s="115"/>
      <c r="G2143" s="115"/>
      <c r="H2143" s="115"/>
      <c r="I2143" s="130"/>
      <c r="J2143" s="130"/>
      <c r="K2143" s="130"/>
      <c r="L2143" s="131"/>
    </row>
    <row r="2144" spans="1:12">
      <c r="A2144" s="72"/>
      <c r="B2144" s="115"/>
      <c r="C2144" s="115"/>
      <c r="D2144" s="115"/>
      <c r="E2144" s="115"/>
      <c r="F2144" s="115"/>
      <c r="G2144" s="115"/>
      <c r="H2144" s="115"/>
      <c r="I2144" s="130"/>
      <c r="J2144" s="130"/>
      <c r="K2144" s="130"/>
      <c r="L2144" s="131"/>
    </row>
    <row r="2145" spans="1:12">
      <c r="A2145" s="72"/>
      <c r="B2145" s="115"/>
      <c r="C2145" s="115"/>
      <c r="D2145" s="115"/>
      <c r="E2145" s="115"/>
      <c r="F2145" s="115"/>
      <c r="G2145" s="115"/>
      <c r="H2145" s="115"/>
      <c r="I2145" s="130"/>
      <c r="J2145" s="130"/>
      <c r="K2145" s="130"/>
      <c r="L2145" s="131"/>
    </row>
    <row r="2146" spans="1:12">
      <c r="A2146" s="72"/>
      <c r="B2146" s="115"/>
      <c r="C2146" s="115"/>
      <c r="D2146" s="115"/>
      <c r="E2146" s="115"/>
      <c r="F2146" s="115"/>
      <c r="G2146" s="115"/>
      <c r="H2146" s="115"/>
      <c r="I2146" s="130"/>
      <c r="J2146" s="130"/>
      <c r="K2146" s="130"/>
      <c r="L2146" s="131"/>
    </row>
    <row r="2147" spans="1:12">
      <c r="A2147" s="72"/>
      <c r="B2147" s="115"/>
      <c r="C2147" s="115"/>
      <c r="D2147" s="115"/>
      <c r="E2147" s="115"/>
      <c r="F2147" s="115"/>
      <c r="G2147" s="115"/>
      <c r="H2147" s="115"/>
      <c r="I2147" s="130"/>
      <c r="J2147" s="130"/>
      <c r="K2147" s="130"/>
      <c r="L2147" s="131"/>
    </row>
    <row r="2148" spans="1:12">
      <c r="A2148" s="72"/>
      <c r="B2148" s="115"/>
      <c r="C2148" s="115"/>
      <c r="D2148" s="115"/>
      <c r="E2148" s="115"/>
      <c r="F2148" s="115"/>
      <c r="G2148" s="115"/>
      <c r="H2148" s="115"/>
      <c r="I2148" s="130"/>
      <c r="J2148" s="130"/>
      <c r="K2148" s="130"/>
      <c r="L2148" s="131"/>
    </row>
    <row r="2149" spans="1:12">
      <c r="A2149" s="72"/>
      <c r="B2149" s="115"/>
      <c r="C2149" s="115"/>
      <c r="D2149" s="115"/>
      <c r="E2149" s="115"/>
      <c r="F2149" s="115"/>
      <c r="G2149" s="115"/>
      <c r="H2149" s="115"/>
      <c r="I2149" s="130"/>
      <c r="J2149" s="130"/>
      <c r="K2149" s="130"/>
      <c r="L2149" s="131"/>
    </row>
    <row r="2150" spans="1:12" ht="13.8" customHeight="1">
      <c r="A2150" s="67" t="s">
        <v>422</v>
      </c>
      <c r="B2150" s="248" t="s">
        <v>180</v>
      </c>
      <c r="C2150" s="248"/>
      <c r="D2150" s="248"/>
      <c r="E2150" s="248"/>
      <c r="F2150" s="248"/>
      <c r="G2150" s="248"/>
      <c r="H2150" s="248"/>
      <c r="I2150" s="248"/>
      <c r="J2150" s="248"/>
      <c r="K2150" s="248"/>
      <c r="L2150" s="249"/>
    </row>
    <row r="2151" spans="1:12">
      <c r="A2151" s="69"/>
      <c r="B2151" s="115"/>
      <c r="C2151" s="115"/>
      <c r="D2151" s="115"/>
      <c r="E2151" s="115"/>
      <c r="F2151" s="115"/>
      <c r="G2151" s="115"/>
      <c r="H2151" s="130"/>
      <c r="I2151" s="130"/>
      <c r="J2151" s="130"/>
      <c r="K2151" s="130"/>
      <c r="L2151" s="131"/>
    </row>
    <row r="2152" spans="1:12">
      <c r="A2152" s="195"/>
      <c r="B2152" s="157" t="s">
        <v>76</v>
      </c>
      <c r="C2152" s="110" t="s">
        <v>54</v>
      </c>
      <c r="D2152" s="121" t="s">
        <v>55</v>
      </c>
      <c r="E2152" s="121" t="s">
        <v>56</v>
      </c>
      <c r="F2152" s="121" t="s">
        <v>57</v>
      </c>
      <c r="G2152" s="121" t="s">
        <v>58</v>
      </c>
      <c r="H2152" s="4" t="s">
        <v>419</v>
      </c>
      <c r="I2152" s="2"/>
      <c r="J2152" s="2"/>
      <c r="K2152" s="2"/>
      <c r="L2152" s="131"/>
    </row>
    <row r="2153" spans="1:12">
      <c r="A2153" s="195"/>
      <c r="B2153" s="215"/>
      <c r="C2153" s="20">
        <v>25.2</v>
      </c>
      <c r="D2153" s="3"/>
      <c r="E2153" s="3"/>
      <c r="F2153" s="3"/>
      <c r="G2153" s="3"/>
      <c r="H2153" s="3"/>
      <c r="I2153" s="2"/>
      <c r="J2153" s="2"/>
      <c r="K2153" s="2"/>
      <c r="L2153" s="131"/>
    </row>
    <row r="2154" spans="1:12">
      <c r="A2154" s="195"/>
      <c r="B2154" s="163"/>
      <c r="C2154" s="5"/>
      <c r="D2154" s="2"/>
      <c r="E2154" s="113"/>
      <c r="F2154" s="2"/>
      <c r="G2154" s="2"/>
      <c r="H2154" s="200"/>
      <c r="I2154" s="121" t="s">
        <v>52</v>
      </c>
      <c r="J2154" s="4">
        <f>C2153</f>
        <v>25.2</v>
      </c>
      <c r="K2154" s="4"/>
      <c r="L2154" s="131"/>
    </row>
    <row r="2155" spans="1:12" ht="13.8" customHeight="1">
      <c r="A2155" s="69"/>
      <c r="B2155" s="246" t="s">
        <v>625</v>
      </c>
      <c r="C2155" s="247"/>
      <c r="D2155" s="247"/>
      <c r="E2155" s="247"/>
      <c r="F2155" s="247"/>
      <c r="G2155" s="247"/>
      <c r="H2155" s="247"/>
      <c r="I2155" s="130"/>
      <c r="J2155" s="130"/>
      <c r="K2155" s="130"/>
      <c r="L2155" s="131"/>
    </row>
    <row r="2156" spans="1:12">
      <c r="A2156" s="72"/>
      <c r="B2156" s="115"/>
      <c r="C2156" s="115"/>
      <c r="D2156" s="115"/>
      <c r="E2156" s="115"/>
      <c r="F2156" s="115"/>
      <c r="G2156" s="115"/>
      <c r="H2156" s="115"/>
      <c r="I2156" s="130"/>
      <c r="J2156" s="130"/>
      <c r="K2156" s="130"/>
      <c r="L2156" s="131"/>
    </row>
    <row r="2157" spans="1:12" ht="13.8" customHeight="1">
      <c r="A2157" s="67" t="s">
        <v>424</v>
      </c>
      <c r="B2157" s="248" t="s">
        <v>585</v>
      </c>
      <c r="C2157" s="248"/>
      <c r="D2157" s="248"/>
      <c r="E2157" s="248"/>
      <c r="F2157" s="248"/>
      <c r="G2157" s="248"/>
      <c r="H2157" s="248"/>
      <c r="I2157" s="248"/>
      <c r="J2157" s="248"/>
      <c r="K2157" s="248"/>
      <c r="L2157" s="249"/>
    </row>
    <row r="2158" spans="1:12">
      <c r="A2158" s="69"/>
      <c r="B2158" s="115"/>
      <c r="C2158" s="115"/>
      <c r="D2158" s="115"/>
      <c r="E2158" s="115"/>
      <c r="F2158" s="115"/>
      <c r="G2158" s="115"/>
      <c r="H2158" s="130"/>
      <c r="I2158" s="130"/>
      <c r="J2158" s="130"/>
      <c r="K2158" s="130"/>
      <c r="L2158" s="131"/>
    </row>
    <row r="2159" spans="1:12">
      <c r="A2159" s="195"/>
      <c r="B2159" s="157" t="s">
        <v>76</v>
      </c>
      <c r="C2159" s="110" t="s">
        <v>54</v>
      </c>
      <c r="D2159" s="121" t="s">
        <v>55</v>
      </c>
      <c r="E2159" s="121" t="s">
        <v>56</v>
      </c>
      <c r="F2159" s="121" t="s">
        <v>57</v>
      </c>
      <c r="G2159" s="121" t="s">
        <v>58</v>
      </c>
      <c r="H2159" s="4" t="s">
        <v>419</v>
      </c>
      <c r="I2159" s="2"/>
      <c r="J2159" s="2"/>
      <c r="K2159" s="2"/>
      <c r="L2159" s="131"/>
    </row>
    <row r="2160" spans="1:12">
      <c r="A2160" s="195"/>
      <c r="B2160" s="215"/>
      <c r="C2160" s="20">
        <v>13.78</v>
      </c>
      <c r="D2160" s="3"/>
      <c r="E2160" s="3"/>
      <c r="F2160" s="3"/>
      <c r="G2160" s="3"/>
      <c r="H2160" s="3"/>
      <c r="I2160" s="2"/>
      <c r="J2160" s="2"/>
      <c r="K2160" s="2"/>
      <c r="L2160" s="131"/>
    </row>
    <row r="2161" spans="1:12">
      <c r="A2161" s="195"/>
      <c r="B2161" s="163"/>
      <c r="C2161" s="5"/>
      <c r="D2161" s="2"/>
      <c r="E2161" s="113"/>
      <c r="F2161" s="2"/>
      <c r="G2161" s="2"/>
      <c r="H2161" s="200"/>
      <c r="I2161" s="121" t="s">
        <v>52</v>
      </c>
      <c r="J2161" s="4">
        <f>C2160</f>
        <v>13.78</v>
      </c>
      <c r="K2161" s="4"/>
      <c r="L2161" s="131"/>
    </row>
    <row r="2162" spans="1:12" ht="13.8" customHeight="1">
      <c r="A2162" s="69"/>
      <c r="B2162" s="246" t="s">
        <v>625</v>
      </c>
      <c r="C2162" s="247"/>
      <c r="D2162" s="247"/>
      <c r="E2162" s="247"/>
      <c r="F2162" s="247"/>
      <c r="G2162" s="247"/>
      <c r="H2162" s="247"/>
      <c r="I2162" s="130"/>
      <c r="J2162" s="130"/>
      <c r="K2162" s="130"/>
      <c r="L2162" s="131"/>
    </row>
    <row r="2163" spans="1:12">
      <c r="A2163" s="72"/>
      <c r="B2163" s="115"/>
      <c r="C2163" s="115"/>
      <c r="D2163" s="115"/>
      <c r="E2163" s="115"/>
      <c r="F2163" s="115"/>
      <c r="G2163" s="115"/>
      <c r="H2163" s="115"/>
      <c r="I2163" s="130"/>
      <c r="J2163" s="130"/>
      <c r="K2163" s="130"/>
      <c r="L2163" s="131"/>
    </row>
    <row r="2164" spans="1:12" ht="13.8" customHeight="1">
      <c r="A2164" s="67" t="s">
        <v>586</v>
      </c>
      <c r="B2164" s="248" t="s">
        <v>587</v>
      </c>
      <c r="C2164" s="248"/>
      <c r="D2164" s="248"/>
      <c r="E2164" s="248"/>
      <c r="F2164" s="248"/>
      <c r="G2164" s="248"/>
      <c r="H2164" s="248"/>
      <c r="I2164" s="248"/>
      <c r="J2164" s="248"/>
      <c r="K2164" s="248"/>
      <c r="L2164" s="249"/>
    </row>
    <row r="2165" spans="1:12">
      <c r="A2165" s="69"/>
      <c r="B2165" s="115"/>
      <c r="C2165" s="115"/>
      <c r="D2165" s="115"/>
      <c r="E2165" s="115"/>
      <c r="F2165" s="115"/>
      <c r="G2165" s="115"/>
      <c r="H2165" s="130"/>
      <c r="I2165" s="130"/>
      <c r="J2165" s="130"/>
      <c r="K2165" s="130"/>
      <c r="L2165" s="131"/>
    </row>
    <row r="2166" spans="1:12">
      <c r="A2166" s="195"/>
      <c r="B2166" s="157" t="s">
        <v>76</v>
      </c>
      <c r="C2166" s="110" t="s">
        <v>54</v>
      </c>
      <c r="D2166" s="121" t="s">
        <v>55</v>
      </c>
      <c r="E2166" s="121" t="s">
        <v>56</v>
      </c>
      <c r="F2166" s="121" t="s">
        <v>57</v>
      </c>
      <c r="G2166" s="121" t="s">
        <v>58</v>
      </c>
      <c r="H2166" s="4" t="s">
        <v>419</v>
      </c>
      <c r="I2166" s="2"/>
      <c r="J2166" s="2"/>
      <c r="K2166" s="2"/>
      <c r="L2166" s="131"/>
    </row>
    <row r="2167" spans="1:12">
      <c r="A2167" s="195"/>
      <c r="B2167" s="215"/>
      <c r="C2167" s="20">
        <v>59.43</v>
      </c>
      <c r="D2167" s="3"/>
      <c r="E2167" s="3"/>
      <c r="F2167" s="3"/>
      <c r="G2167" s="3"/>
      <c r="H2167" s="3"/>
      <c r="I2167" s="2"/>
      <c r="J2167" s="2"/>
      <c r="K2167" s="2"/>
      <c r="L2167" s="131"/>
    </row>
    <row r="2168" spans="1:12">
      <c r="A2168" s="195"/>
      <c r="B2168" s="163"/>
      <c r="C2168" s="5"/>
      <c r="D2168" s="2"/>
      <c r="E2168" s="113"/>
      <c r="F2168" s="2"/>
      <c r="G2168" s="2"/>
      <c r="H2168" s="200"/>
      <c r="I2168" s="121" t="s">
        <v>52</v>
      </c>
      <c r="J2168" s="4">
        <f>C2167</f>
        <v>59.43</v>
      </c>
      <c r="K2168" s="4"/>
      <c r="L2168" s="131"/>
    </row>
    <row r="2169" spans="1:12" ht="13.8" customHeight="1">
      <c r="A2169" s="69"/>
      <c r="B2169" s="246" t="s">
        <v>625</v>
      </c>
      <c r="C2169" s="247"/>
      <c r="D2169" s="247"/>
      <c r="E2169" s="247"/>
      <c r="F2169" s="247"/>
      <c r="G2169" s="247"/>
      <c r="H2169" s="247"/>
      <c r="I2169" s="130"/>
      <c r="J2169" s="130"/>
      <c r="K2169" s="130"/>
      <c r="L2169" s="131"/>
    </row>
    <row r="2170" spans="1:12">
      <c r="A2170" s="72"/>
      <c r="B2170" s="115"/>
      <c r="C2170" s="115"/>
      <c r="D2170" s="115"/>
      <c r="E2170" s="115"/>
      <c r="F2170" s="115"/>
      <c r="G2170" s="115"/>
      <c r="H2170" s="115"/>
      <c r="I2170" s="130"/>
      <c r="J2170" s="130"/>
      <c r="K2170" s="130"/>
      <c r="L2170" s="131"/>
    </row>
    <row r="2171" spans="1:12" ht="13.8" customHeight="1">
      <c r="A2171" s="67" t="s">
        <v>588</v>
      </c>
      <c r="B2171" s="248" t="s">
        <v>589</v>
      </c>
      <c r="C2171" s="248"/>
      <c r="D2171" s="248"/>
      <c r="E2171" s="248"/>
      <c r="F2171" s="248"/>
      <c r="G2171" s="248"/>
      <c r="H2171" s="248"/>
      <c r="I2171" s="248"/>
      <c r="J2171" s="248"/>
      <c r="K2171" s="248"/>
      <c r="L2171" s="249"/>
    </row>
    <row r="2172" spans="1:12">
      <c r="A2172" s="69"/>
      <c r="B2172" s="115"/>
      <c r="C2172" s="115"/>
      <c r="D2172" s="115"/>
      <c r="E2172" s="115"/>
      <c r="F2172" s="115"/>
      <c r="G2172" s="115"/>
      <c r="H2172" s="130"/>
      <c r="I2172" s="130"/>
      <c r="J2172" s="130"/>
      <c r="K2172" s="130"/>
      <c r="L2172" s="131"/>
    </row>
    <row r="2173" spans="1:12">
      <c r="A2173" s="195"/>
      <c r="B2173" s="157" t="s">
        <v>76</v>
      </c>
      <c r="C2173" s="110" t="s">
        <v>54</v>
      </c>
      <c r="D2173" s="121" t="s">
        <v>55</v>
      </c>
      <c r="E2173" s="121" t="s">
        <v>56</v>
      </c>
      <c r="F2173" s="121" t="s">
        <v>57</v>
      </c>
      <c r="G2173" s="121" t="s">
        <v>58</v>
      </c>
      <c r="H2173" s="4" t="s">
        <v>419</v>
      </c>
      <c r="I2173" s="2"/>
      <c r="J2173" s="2"/>
      <c r="K2173" s="2"/>
      <c r="L2173" s="131"/>
    </row>
    <row r="2174" spans="1:12">
      <c r="A2174" s="195"/>
      <c r="B2174" s="215"/>
      <c r="C2174" s="20">
        <v>10</v>
      </c>
      <c r="D2174" s="3"/>
      <c r="E2174" s="3"/>
      <c r="F2174" s="3"/>
      <c r="G2174" s="3"/>
      <c r="H2174" s="3"/>
      <c r="I2174" s="2"/>
      <c r="J2174" s="2"/>
      <c r="K2174" s="2"/>
      <c r="L2174" s="131"/>
    </row>
    <row r="2175" spans="1:12">
      <c r="A2175" s="195"/>
      <c r="B2175" s="163"/>
      <c r="C2175" s="5"/>
      <c r="D2175" s="2"/>
      <c r="E2175" s="113"/>
      <c r="F2175" s="2"/>
      <c r="G2175" s="2"/>
      <c r="H2175" s="200"/>
      <c r="I2175" s="121" t="s">
        <v>52</v>
      </c>
      <c r="J2175" s="4">
        <f>C2174</f>
        <v>10</v>
      </c>
      <c r="K2175" s="4"/>
      <c r="L2175" s="131"/>
    </row>
    <row r="2176" spans="1:12" ht="13.8" customHeight="1">
      <c r="A2176" s="69"/>
      <c r="B2176" s="246" t="s">
        <v>625</v>
      </c>
      <c r="C2176" s="247"/>
      <c r="D2176" s="247"/>
      <c r="E2176" s="247"/>
      <c r="F2176" s="247"/>
      <c r="G2176" s="247"/>
      <c r="H2176" s="247"/>
      <c r="I2176" s="130"/>
      <c r="J2176" s="130"/>
      <c r="K2176" s="130"/>
      <c r="L2176" s="131"/>
    </row>
    <row r="2177" spans="1:12">
      <c r="A2177" s="72"/>
      <c r="B2177" s="115"/>
      <c r="C2177" s="115"/>
      <c r="D2177" s="115"/>
      <c r="E2177" s="115"/>
      <c r="F2177" s="115"/>
      <c r="G2177" s="115"/>
      <c r="H2177" s="115"/>
      <c r="I2177" s="130"/>
      <c r="J2177" s="130"/>
      <c r="K2177" s="130"/>
      <c r="L2177" s="131"/>
    </row>
    <row r="2178" spans="1:12" ht="13.8" customHeight="1">
      <c r="A2178" s="67" t="s">
        <v>590</v>
      </c>
      <c r="B2178" s="275" t="s">
        <v>591</v>
      </c>
      <c r="C2178" s="275"/>
      <c r="D2178" s="275"/>
      <c r="E2178" s="275"/>
      <c r="F2178" s="275"/>
      <c r="G2178" s="275"/>
      <c r="H2178" s="275"/>
      <c r="I2178" s="275"/>
      <c r="J2178" s="275"/>
      <c r="K2178" s="276"/>
      <c r="L2178" s="131"/>
    </row>
    <row r="2179" spans="1:12">
      <c r="A2179" s="195"/>
      <c r="H2179" s="97"/>
      <c r="K2179" s="196"/>
      <c r="L2179" s="131"/>
    </row>
    <row r="2180" spans="1:12">
      <c r="A2180" s="197"/>
      <c r="B2180" s="110" t="s">
        <v>76</v>
      </c>
      <c r="C2180" s="121" t="s">
        <v>54</v>
      </c>
      <c r="D2180" s="121" t="s">
        <v>55</v>
      </c>
      <c r="E2180" s="121" t="s">
        <v>56</v>
      </c>
      <c r="F2180" s="121" t="s">
        <v>57</v>
      </c>
      <c r="G2180" s="121" t="s">
        <v>58</v>
      </c>
      <c r="H2180" s="4" t="s">
        <v>419</v>
      </c>
      <c r="I2180" s="2"/>
      <c r="J2180" s="2"/>
      <c r="K2180" s="196"/>
      <c r="L2180" s="131"/>
    </row>
    <row r="2181" spans="1:12">
      <c r="A2181" s="197"/>
      <c r="B2181" s="215"/>
      <c r="C2181" s="3"/>
      <c r="D2181" s="3"/>
      <c r="E2181" s="3"/>
      <c r="F2181" s="3"/>
      <c r="G2181" s="3"/>
      <c r="H2181" s="3">
        <v>2</v>
      </c>
      <c r="I2181" s="2"/>
      <c r="J2181" s="2"/>
      <c r="K2181" s="196"/>
      <c r="L2181" s="131"/>
    </row>
    <row r="2182" spans="1:12">
      <c r="A2182" s="199"/>
      <c r="B2182" s="5"/>
      <c r="C2182" s="2"/>
      <c r="D2182" s="2"/>
      <c r="E2182" s="113"/>
      <c r="F2182" s="2"/>
      <c r="G2182" s="2"/>
      <c r="H2182" s="200"/>
      <c r="I2182" s="121" t="s">
        <v>52</v>
      </c>
      <c r="J2182" s="4">
        <f>SUM(H2181)</f>
        <v>2</v>
      </c>
      <c r="K2182" s="201"/>
      <c r="L2182" s="131"/>
    </row>
    <row r="2183" spans="1:12" ht="13.8" customHeight="1">
      <c r="A2183" s="216"/>
      <c r="B2183" s="246" t="s">
        <v>625</v>
      </c>
      <c r="C2183" s="247"/>
      <c r="D2183" s="247"/>
      <c r="E2183" s="247"/>
      <c r="F2183" s="247"/>
      <c r="G2183" s="247"/>
      <c r="H2183" s="247"/>
      <c r="I2183" s="13"/>
      <c r="J2183" s="14"/>
      <c r="K2183" s="217"/>
      <c r="L2183" s="131"/>
    </row>
    <row r="2184" spans="1:12">
      <c r="A2184" s="216"/>
      <c r="B2184" s="115"/>
      <c r="C2184" s="115"/>
      <c r="D2184" s="115"/>
      <c r="E2184" s="115"/>
      <c r="F2184" s="115"/>
      <c r="G2184" s="115"/>
      <c r="H2184" s="115"/>
      <c r="I2184" s="13"/>
      <c r="J2184" s="14"/>
      <c r="K2184" s="217"/>
      <c r="L2184" s="131"/>
    </row>
    <row r="2185" spans="1:12">
      <c r="A2185" s="216"/>
      <c r="B2185" s="115"/>
      <c r="C2185" s="115"/>
      <c r="D2185" s="115"/>
      <c r="E2185" s="115"/>
      <c r="F2185" s="115"/>
      <c r="G2185" s="115"/>
      <c r="H2185" s="115"/>
      <c r="I2185" s="13"/>
      <c r="J2185" s="14"/>
      <c r="K2185" s="217"/>
      <c r="L2185" s="131"/>
    </row>
    <row r="2186" spans="1:12">
      <c r="A2186" s="216"/>
      <c r="B2186" s="115"/>
      <c r="C2186" s="115"/>
      <c r="D2186" s="115"/>
      <c r="E2186" s="115"/>
      <c r="F2186" s="115"/>
      <c r="G2186" s="115"/>
      <c r="H2186" s="115"/>
      <c r="I2186" s="13"/>
      <c r="J2186" s="14"/>
      <c r="K2186" s="217"/>
      <c r="L2186" s="131"/>
    </row>
    <row r="2187" spans="1:12">
      <c r="A2187" s="216"/>
      <c r="B2187" s="115"/>
      <c r="C2187" s="115"/>
      <c r="D2187" s="115"/>
      <c r="E2187" s="115"/>
      <c r="F2187" s="115"/>
      <c r="G2187" s="115"/>
      <c r="H2187" s="115"/>
      <c r="I2187" s="13"/>
      <c r="J2187" s="14"/>
      <c r="K2187" s="217"/>
      <c r="L2187" s="131"/>
    </row>
    <row r="2188" spans="1:12">
      <c r="A2188" s="216"/>
      <c r="B2188" s="115"/>
      <c r="C2188" s="115"/>
      <c r="D2188" s="115"/>
      <c r="E2188" s="115"/>
      <c r="F2188" s="115"/>
      <c r="G2188" s="115"/>
      <c r="H2188" s="115"/>
      <c r="I2188" s="13"/>
      <c r="J2188" s="14"/>
      <c r="K2188" s="217"/>
      <c r="L2188" s="131"/>
    </row>
    <row r="2189" spans="1:12">
      <c r="A2189" s="216"/>
      <c r="B2189" s="115"/>
      <c r="C2189" s="115"/>
      <c r="D2189" s="115"/>
      <c r="E2189" s="115"/>
      <c r="F2189" s="115"/>
      <c r="G2189" s="115"/>
      <c r="H2189" s="115"/>
      <c r="I2189" s="13"/>
      <c r="J2189" s="14"/>
      <c r="K2189" s="217"/>
      <c r="L2189" s="131"/>
    </row>
    <row r="2190" spans="1:12">
      <c r="A2190" s="216"/>
      <c r="B2190" s="115"/>
      <c r="C2190" s="115"/>
      <c r="D2190" s="115"/>
      <c r="E2190" s="115"/>
      <c r="F2190" s="115"/>
      <c r="G2190" s="115"/>
      <c r="H2190" s="115"/>
      <c r="I2190" s="13"/>
      <c r="J2190" s="14"/>
      <c r="K2190" s="217"/>
      <c r="L2190" s="131"/>
    </row>
    <row r="2191" spans="1:12">
      <c r="A2191" s="216"/>
      <c r="B2191" s="115"/>
      <c r="C2191" s="115"/>
      <c r="D2191" s="115"/>
      <c r="E2191" s="115"/>
      <c r="F2191" s="115"/>
      <c r="G2191" s="115"/>
      <c r="H2191" s="115"/>
      <c r="I2191" s="13"/>
      <c r="J2191" s="14"/>
      <c r="K2191" s="217"/>
      <c r="L2191" s="131"/>
    </row>
    <row r="2192" spans="1:12">
      <c r="A2192" s="216"/>
      <c r="B2192" s="115"/>
      <c r="C2192" s="115"/>
      <c r="D2192" s="115"/>
      <c r="E2192" s="115"/>
      <c r="F2192" s="115"/>
      <c r="G2192" s="115"/>
      <c r="H2192" s="115"/>
      <c r="I2192" s="13"/>
      <c r="J2192" s="14"/>
      <c r="K2192" s="217"/>
      <c r="L2192" s="131"/>
    </row>
    <row r="2193" spans="1:12">
      <c r="A2193" s="216"/>
      <c r="B2193" s="115"/>
      <c r="C2193" s="115"/>
      <c r="D2193" s="115"/>
      <c r="E2193" s="115"/>
      <c r="F2193" s="115"/>
      <c r="G2193" s="115"/>
      <c r="H2193" s="115"/>
      <c r="I2193" s="13"/>
      <c r="J2193" s="14"/>
      <c r="K2193" s="217"/>
      <c r="L2193" s="131"/>
    </row>
    <row r="2194" spans="1:12">
      <c r="A2194" s="216"/>
      <c r="B2194" s="115"/>
      <c r="C2194" s="115"/>
      <c r="D2194" s="115"/>
      <c r="E2194" s="115"/>
      <c r="F2194" s="115"/>
      <c r="G2194" s="115"/>
      <c r="H2194" s="115"/>
      <c r="I2194" s="13"/>
      <c r="J2194" s="14"/>
      <c r="K2194" s="217"/>
      <c r="L2194" s="131"/>
    </row>
    <row r="2195" spans="1:12">
      <c r="A2195" s="216"/>
      <c r="B2195" s="115"/>
      <c r="C2195" s="115"/>
      <c r="D2195" s="115"/>
      <c r="E2195" s="115"/>
      <c r="F2195" s="115"/>
      <c r="G2195" s="115"/>
      <c r="H2195" s="115"/>
      <c r="I2195" s="13"/>
      <c r="J2195" s="14"/>
      <c r="K2195" s="217"/>
      <c r="L2195" s="131"/>
    </row>
    <row r="2196" spans="1:12">
      <c r="A2196" s="216"/>
      <c r="B2196" s="115"/>
      <c r="C2196" s="115"/>
      <c r="D2196" s="115"/>
      <c r="E2196" s="115"/>
      <c r="F2196" s="115"/>
      <c r="G2196" s="115"/>
      <c r="H2196" s="115"/>
      <c r="I2196" s="13"/>
      <c r="J2196" s="14"/>
      <c r="K2196" s="217"/>
      <c r="L2196" s="131"/>
    </row>
    <row r="2197" spans="1:12">
      <c r="A2197" s="216"/>
      <c r="B2197" s="115"/>
      <c r="C2197" s="115"/>
      <c r="D2197" s="115"/>
      <c r="E2197" s="115"/>
      <c r="F2197" s="115"/>
      <c r="G2197" s="115"/>
      <c r="H2197" s="115"/>
      <c r="I2197" s="13"/>
      <c r="J2197" s="14"/>
      <c r="K2197" s="217"/>
      <c r="L2197" s="131"/>
    </row>
    <row r="2198" spans="1:12">
      <c r="A2198" s="216"/>
      <c r="B2198" s="115"/>
      <c r="C2198" s="115"/>
      <c r="D2198" s="115"/>
      <c r="E2198" s="115"/>
      <c r="F2198" s="115"/>
      <c r="G2198" s="115"/>
      <c r="H2198" s="115"/>
      <c r="I2198" s="13"/>
      <c r="J2198" s="14"/>
      <c r="K2198" s="217"/>
      <c r="L2198" s="131"/>
    </row>
    <row r="2199" spans="1:12">
      <c r="A2199" s="72"/>
      <c r="B2199" s="115"/>
      <c r="C2199" s="115"/>
      <c r="D2199" s="115"/>
      <c r="E2199" s="115"/>
      <c r="F2199" s="115"/>
      <c r="G2199" s="115"/>
      <c r="H2199" s="115"/>
      <c r="I2199" s="130"/>
      <c r="J2199" s="130"/>
      <c r="K2199" s="130"/>
      <c r="L2199" s="131"/>
    </row>
    <row r="2200" spans="1:12" ht="13.8" customHeight="1">
      <c r="A2200" s="67" t="s">
        <v>592</v>
      </c>
      <c r="B2200" s="275" t="s">
        <v>425</v>
      </c>
      <c r="C2200" s="275"/>
      <c r="D2200" s="275"/>
      <c r="E2200" s="275"/>
      <c r="F2200" s="275"/>
      <c r="G2200" s="275"/>
      <c r="H2200" s="275"/>
      <c r="I2200" s="275"/>
      <c r="J2200" s="275"/>
      <c r="K2200" s="276"/>
      <c r="L2200" s="131"/>
    </row>
    <row r="2201" spans="1:12">
      <c r="A2201" s="195"/>
      <c r="H2201" s="97"/>
      <c r="K2201" s="196"/>
      <c r="L2201" s="131"/>
    </row>
    <row r="2202" spans="1:12">
      <c r="A2202" s="197"/>
      <c r="B2202" s="110" t="s">
        <v>76</v>
      </c>
      <c r="C2202" s="121" t="s">
        <v>54</v>
      </c>
      <c r="D2202" s="121" t="s">
        <v>55</v>
      </c>
      <c r="E2202" s="121" t="s">
        <v>56</v>
      </c>
      <c r="F2202" s="121" t="s">
        <v>57</v>
      </c>
      <c r="G2202" s="121" t="s">
        <v>58</v>
      </c>
      <c r="H2202" s="4" t="s">
        <v>419</v>
      </c>
      <c r="I2202" s="2"/>
      <c r="J2202" s="2"/>
      <c r="K2202" s="196"/>
      <c r="L2202" s="131"/>
    </row>
    <row r="2203" spans="1:12">
      <c r="A2203" s="197"/>
      <c r="B2203" s="215"/>
      <c r="C2203" s="3"/>
      <c r="D2203" s="3"/>
      <c r="E2203" s="3"/>
      <c r="F2203" s="3"/>
      <c r="G2203" s="3"/>
      <c r="H2203" s="3">
        <v>5</v>
      </c>
      <c r="I2203" s="2"/>
      <c r="J2203" s="2"/>
      <c r="K2203" s="196"/>
      <c r="L2203" s="131"/>
    </row>
    <row r="2204" spans="1:12">
      <c r="A2204" s="199"/>
      <c r="B2204" s="5"/>
      <c r="C2204" s="2"/>
      <c r="D2204" s="2"/>
      <c r="E2204" s="113"/>
      <c r="F2204" s="2"/>
      <c r="G2204" s="2"/>
      <c r="H2204" s="200"/>
      <c r="I2204" s="121" t="s">
        <v>52</v>
      </c>
      <c r="J2204" s="4">
        <f>SUM(H2203)</f>
        <v>5</v>
      </c>
      <c r="K2204" s="201"/>
      <c r="L2204" s="131"/>
    </row>
    <row r="2205" spans="1:12" ht="13.8" customHeight="1">
      <c r="A2205" s="216"/>
      <c r="B2205" s="246" t="s">
        <v>625</v>
      </c>
      <c r="C2205" s="247"/>
      <c r="D2205" s="247"/>
      <c r="E2205" s="247"/>
      <c r="F2205" s="247"/>
      <c r="G2205" s="247"/>
      <c r="H2205" s="247"/>
      <c r="I2205" s="13"/>
      <c r="J2205" s="14"/>
      <c r="K2205" s="217"/>
      <c r="L2205" s="131"/>
    </row>
    <row r="2206" spans="1:12">
      <c r="A2206" s="72"/>
      <c r="B2206" s="115"/>
      <c r="C2206" s="115"/>
      <c r="D2206" s="115"/>
      <c r="E2206" s="115"/>
      <c r="F2206" s="115"/>
      <c r="G2206" s="115"/>
      <c r="H2206" s="115"/>
      <c r="I2206" s="130"/>
      <c r="J2206" s="130"/>
      <c r="K2206" s="130"/>
      <c r="L2206" s="131"/>
    </row>
    <row r="2207" spans="1:12" ht="13.8" customHeight="1">
      <c r="A2207" s="67" t="s">
        <v>593</v>
      </c>
      <c r="B2207" s="275" t="s">
        <v>428</v>
      </c>
      <c r="C2207" s="275"/>
      <c r="D2207" s="275"/>
      <c r="E2207" s="275"/>
      <c r="F2207" s="275"/>
      <c r="G2207" s="275"/>
      <c r="H2207" s="275"/>
      <c r="I2207" s="275"/>
      <c r="J2207" s="275"/>
      <c r="K2207" s="276"/>
      <c r="L2207" s="131"/>
    </row>
    <row r="2208" spans="1:12">
      <c r="A2208" s="195"/>
      <c r="H2208" s="97"/>
      <c r="K2208" s="196"/>
      <c r="L2208" s="131"/>
    </row>
    <row r="2209" spans="1:12">
      <c r="A2209" s="197"/>
      <c r="B2209" s="110" t="s">
        <v>76</v>
      </c>
      <c r="C2209" s="121" t="s">
        <v>54</v>
      </c>
      <c r="D2209" s="121" t="s">
        <v>55</v>
      </c>
      <c r="E2209" s="121" t="s">
        <v>56</v>
      </c>
      <c r="F2209" s="121" t="s">
        <v>57</v>
      </c>
      <c r="G2209" s="121" t="s">
        <v>58</v>
      </c>
      <c r="H2209" s="4" t="s">
        <v>419</v>
      </c>
      <c r="I2209" s="2"/>
      <c r="J2209" s="2"/>
      <c r="K2209" s="196"/>
      <c r="L2209" s="131"/>
    </row>
    <row r="2210" spans="1:12">
      <c r="A2210" s="197"/>
      <c r="B2210" s="215"/>
      <c r="C2210" s="3"/>
      <c r="D2210" s="3"/>
      <c r="E2210" s="3"/>
      <c r="F2210" s="3"/>
      <c r="G2210" s="3"/>
      <c r="H2210" s="3">
        <v>5</v>
      </c>
      <c r="I2210" s="2"/>
      <c r="J2210" s="2"/>
      <c r="K2210" s="196"/>
      <c r="L2210" s="131"/>
    </row>
    <row r="2211" spans="1:12">
      <c r="A2211" s="199"/>
      <c r="B2211" s="5"/>
      <c r="C2211" s="2"/>
      <c r="D2211" s="2"/>
      <c r="E2211" s="113"/>
      <c r="F2211" s="2"/>
      <c r="G2211" s="2"/>
      <c r="H2211" s="200"/>
      <c r="I2211" s="121" t="s">
        <v>52</v>
      </c>
      <c r="J2211" s="4">
        <f>SUM(H2210)</f>
        <v>5</v>
      </c>
      <c r="K2211" s="201"/>
      <c r="L2211" s="131"/>
    </row>
    <row r="2212" spans="1:12" ht="13.8" customHeight="1">
      <c r="A2212" s="216"/>
      <c r="B2212" s="246" t="s">
        <v>625</v>
      </c>
      <c r="C2212" s="247"/>
      <c r="D2212" s="247"/>
      <c r="E2212" s="247"/>
      <c r="F2212" s="247"/>
      <c r="G2212" s="247"/>
      <c r="H2212" s="247"/>
      <c r="I2212" s="13"/>
      <c r="J2212" s="14"/>
      <c r="K2212" s="217"/>
      <c r="L2212" s="131"/>
    </row>
    <row r="2213" spans="1:12" ht="13.8" customHeight="1">
      <c r="A2213" s="72"/>
      <c r="B2213" s="115"/>
      <c r="C2213" s="115"/>
      <c r="D2213" s="115"/>
      <c r="E2213" s="115"/>
      <c r="F2213" s="115"/>
      <c r="G2213" s="115"/>
      <c r="H2213" s="115"/>
      <c r="I2213" s="130"/>
      <c r="J2213" s="130"/>
      <c r="K2213" s="130"/>
      <c r="L2213" s="131"/>
    </row>
    <row r="2214" spans="1:12" ht="13.8" customHeight="1">
      <c r="A2214" s="67" t="s">
        <v>594</v>
      </c>
      <c r="B2214" s="275" t="s">
        <v>595</v>
      </c>
      <c r="C2214" s="275"/>
      <c r="D2214" s="275"/>
      <c r="E2214" s="275"/>
      <c r="F2214" s="275"/>
      <c r="G2214" s="275"/>
      <c r="H2214" s="275"/>
      <c r="I2214" s="275"/>
      <c r="J2214" s="275"/>
      <c r="K2214" s="276"/>
      <c r="L2214" s="131"/>
    </row>
    <row r="2215" spans="1:12" ht="13.8" customHeight="1">
      <c r="A2215" s="195"/>
      <c r="H2215" s="97"/>
      <c r="K2215" s="196"/>
      <c r="L2215" s="131"/>
    </row>
    <row r="2216" spans="1:12" ht="13.8" customHeight="1">
      <c r="A2216" s="197"/>
      <c r="B2216" s="110" t="s">
        <v>76</v>
      </c>
      <c r="C2216" s="121" t="s">
        <v>54</v>
      </c>
      <c r="D2216" s="121" t="s">
        <v>55</v>
      </c>
      <c r="E2216" s="121" t="s">
        <v>56</v>
      </c>
      <c r="F2216" s="121" t="s">
        <v>57</v>
      </c>
      <c r="G2216" s="121" t="s">
        <v>58</v>
      </c>
      <c r="H2216" s="4" t="s">
        <v>419</v>
      </c>
      <c r="I2216" s="2"/>
      <c r="J2216" s="2"/>
      <c r="K2216" s="196"/>
      <c r="L2216" s="131"/>
    </row>
    <row r="2217" spans="1:12" ht="13.8" customHeight="1">
      <c r="A2217" s="197"/>
      <c r="B2217" s="215"/>
      <c r="C2217" s="3"/>
      <c r="D2217" s="3"/>
      <c r="E2217" s="3"/>
      <c r="F2217" s="3"/>
      <c r="G2217" s="3"/>
      <c r="H2217" s="3">
        <v>2</v>
      </c>
      <c r="I2217" s="2"/>
      <c r="J2217" s="2"/>
      <c r="K2217" s="196"/>
      <c r="L2217" s="131"/>
    </row>
    <row r="2218" spans="1:12" ht="13.8" customHeight="1">
      <c r="A2218" s="199"/>
      <c r="B2218" s="5"/>
      <c r="C2218" s="2"/>
      <c r="D2218" s="2"/>
      <c r="E2218" s="113"/>
      <c r="F2218" s="2"/>
      <c r="G2218" s="2"/>
      <c r="H2218" s="200"/>
      <c r="I2218" s="121" t="s">
        <v>52</v>
      </c>
      <c r="J2218" s="4">
        <f>SUM(H2217)</f>
        <v>2</v>
      </c>
      <c r="K2218" s="201"/>
      <c r="L2218" s="131"/>
    </row>
    <row r="2219" spans="1:12" ht="13.8" customHeight="1">
      <c r="A2219" s="216"/>
      <c r="B2219" s="246" t="s">
        <v>625</v>
      </c>
      <c r="C2219" s="247"/>
      <c r="D2219" s="247"/>
      <c r="E2219" s="247"/>
      <c r="F2219" s="247"/>
      <c r="G2219" s="247"/>
      <c r="H2219" s="247"/>
      <c r="I2219" s="13"/>
      <c r="J2219" s="14"/>
      <c r="K2219" s="217"/>
      <c r="L2219" s="131"/>
    </row>
    <row r="2220" spans="1:12" ht="13.8" customHeight="1">
      <c r="A2220" s="72"/>
      <c r="B2220" s="115"/>
      <c r="C2220" s="115"/>
      <c r="D2220" s="115"/>
      <c r="E2220" s="115"/>
      <c r="F2220" s="115"/>
      <c r="G2220" s="115"/>
      <c r="H2220" s="115"/>
      <c r="I2220" s="130"/>
      <c r="J2220" s="130"/>
      <c r="K2220" s="130"/>
      <c r="L2220" s="131"/>
    </row>
    <row r="2221" spans="1:12" ht="13.8" customHeight="1">
      <c r="A2221" s="67" t="s">
        <v>596</v>
      </c>
      <c r="B2221" s="275" t="s">
        <v>597</v>
      </c>
      <c r="C2221" s="275"/>
      <c r="D2221" s="275"/>
      <c r="E2221" s="275"/>
      <c r="F2221" s="275"/>
      <c r="G2221" s="275"/>
      <c r="H2221" s="275"/>
      <c r="I2221" s="275"/>
      <c r="J2221" s="275"/>
      <c r="K2221" s="276"/>
      <c r="L2221" s="131"/>
    </row>
    <row r="2222" spans="1:12" ht="13.8" customHeight="1">
      <c r="A2222" s="195"/>
      <c r="H2222" s="97"/>
      <c r="K2222" s="196"/>
      <c r="L2222" s="131"/>
    </row>
    <row r="2223" spans="1:12" ht="13.8" customHeight="1">
      <c r="A2223" s="197"/>
      <c r="B2223" s="110" t="s">
        <v>76</v>
      </c>
      <c r="C2223" s="121" t="s">
        <v>54</v>
      </c>
      <c r="D2223" s="121" t="s">
        <v>55</v>
      </c>
      <c r="E2223" s="121" t="s">
        <v>56</v>
      </c>
      <c r="F2223" s="121" t="s">
        <v>57</v>
      </c>
      <c r="G2223" s="121" t="s">
        <v>58</v>
      </c>
      <c r="H2223" s="4" t="s">
        <v>419</v>
      </c>
      <c r="I2223" s="2"/>
      <c r="J2223" s="2"/>
      <c r="K2223" s="196"/>
      <c r="L2223" s="131"/>
    </row>
    <row r="2224" spans="1:12" ht="13.8" customHeight="1">
      <c r="A2224" s="197"/>
      <c r="B2224" s="215"/>
      <c r="C2224" s="3"/>
      <c r="D2224" s="3"/>
      <c r="E2224" s="3"/>
      <c r="F2224" s="3"/>
      <c r="G2224" s="3"/>
      <c r="H2224" s="3">
        <v>2</v>
      </c>
      <c r="I2224" s="2"/>
      <c r="J2224" s="2"/>
      <c r="K2224" s="196"/>
      <c r="L2224" s="131"/>
    </row>
    <row r="2225" spans="1:12" ht="13.8" customHeight="1">
      <c r="A2225" s="199"/>
      <c r="B2225" s="5"/>
      <c r="C2225" s="2"/>
      <c r="D2225" s="2"/>
      <c r="E2225" s="113"/>
      <c r="F2225" s="2"/>
      <c r="G2225" s="2"/>
      <c r="H2225" s="200"/>
      <c r="I2225" s="121" t="s">
        <v>52</v>
      </c>
      <c r="J2225" s="4">
        <f>SUM(H2224)</f>
        <v>2</v>
      </c>
      <c r="K2225" s="201"/>
      <c r="L2225" s="131"/>
    </row>
    <row r="2226" spans="1:12" ht="13.8" customHeight="1">
      <c r="A2226" s="216"/>
      <c r="B2226" s="246" t="s">
        <v>625</v>
      </c>
      <c r="C2226" s="247"/>
      <c r="D2226" s="247"/>
      <c r="E2226" s="247"/>
      <c r="F2226" s="247"/>
      <c r="G2226" s="247"/>
      <c r="H2226" s="247"/>
      <c r="I2226" s="13"/>
      <c r="J2226" s="14"/>
      <c r="K2226" s="217"/>
      <c r="L2226" s="131"/>
    </row>
    <row r="2227" spans="1:12" ht="13.8" customHeight="1">
      <c r="A2227" s="72"/>
      <c r="B2227" s="115"/>
      <c r="C2227" s="115"/>
      <c r="D2227" s="115"/>
      <c r="E2227" s="115"/>
      <c r="F2227" s="115"/>
      <c r="G2227" s="115"/>
      <c r="H2227" s="115"/>
      <c r="I2227" s="130"/>
      <c r="J2227" s="130"/>
      <c r="K2227" s="130"/>
      <c r="L2227" s="131"/>
    </row>
    <row r="2228" spans="1:12" ht="13.8" customHeight="1">
      <c r="A2228" s="67" t="s">
        <v>598</v>
      </c>
      <c r="B2228" s="248" t="s">
        <v>426</v>
      </c>
      <c r="C2228" s="248"/>
      <c r="D2228" s="248"/>
      <c r="E2228" s="248"/>
      <c r="F2228" s="248"/>
      <c r="G2228" s="248"/>
      <c r="H2228" s="248"/>
      <c r="I2228" s="248"/>
      <c r="J2228" s="248"/>
      <c r="K2228" s="248"/>
      <c r="L2228" s="249"/>
    </row>
    <row r="2229" spans="1:12" ht="13.8" customHeight="1">
      <c r="A2229" s="69"/>
      <c r="B2229" s="115"/>
      <c r="C2229" s="115"/>
      <c r="D2229" s="115"/>
      <c r="E2229" s="115"/>
      <c r="F2229" s="115"/>
      <c r="G2229" s="115"/>
      <c r="H2229" s="130"/>
      <c r="I2229" s="130"/>
      <c r="J2229" s="130"/>
      <c r="K2229" s="130"/>
      <c r="L2229" s="131"/>
    </row>
    <row r="2230" spans="1:12" ht="13.8" customHeight="1">
      <c r="A2230" s="195"/>
      <c r="B2230" s="157" t="s">
        <v>76</v>
      </c>
      <c r="C2230" s="110" t="s">
        <v>54</v>
      </c>
      <c r="D2230" s="121" t="s">
        <v>55</v>
      </c>
      <c r="E2230" s="121" t="s">
        <v>56</v>
      </c>
      <c r="F2230" s="121" t="s">
        <v>57</v>
      </c>
      <c r="G2230" s="121" t="s">
        <v>58</v>
      </c>
      <c r="H2230" s="4" t="s">
        <v>419</v>
      </c>
      <c r="I2230" s="2"/>
      <c r="J2230" s="2"/>
      <c r="K2230" s="2"/>
      <c r="L2230" s="131"/>
    </row>
    <row r="2231" spans="1:12" ht="13.8" customHeight="1">
      <c r="A2231" s="195"/>
      <c r="B2231" s="215"/>
      <c r="C2231" s="20"/>
      <c r="D2231" s="3"/>
      <c r="E2231" s="3"/>
      <c r="F2231" s="3"/>
      <c r="G2231" s="3"/>
      <c r="H2231" s="3">
        <v>5</v>
      </c>
      <c r="I2231" s="2"/>
      <c r="J2231" s="2"/>
      <c r="K2231" s="2"/>
      <c r="L2231" s="131"/>
    </row>
    <row r="2232" spans="1:12" ht="13.8" customHeight="1">
      <c r="A2232" s="195"/>
      <c r="B2232" s="163"/>
      <c r="C2232" s="5"/>
      <c r="D2232" s="2"/>
      <c r="E2232" s="113"/>
      <c r="F2232" s="2"/>
      <c r="G2232" s="2"/>
      <c r="H2232" s="200"/>
      <c r="I2232" s="121" t="s">
        <v>52</v>
      </c>
      <c r="J2232" s="4">
        <f>H2231</f>
        <v>5</v>
      </c>
      <c r="K2232" s="4"/>
      <c r="L2232" s="131"/>
    </row>
    <row r="2233" spans="1:12" ht="13.8" customHeight="1">
      <c r="A2233" s="69"/>
      <c r="B2233" s="246" t="s">
        <v>625</v>
      </c>
      <c r="C2233" s="247"/>
      <c r="D2233" s="247"/>
      <c r="E2233" s="247"/>
      <c r="F2233" s="247"/>
      <c r="G2233" s="247"/>
      <c r="H2233" s="247"/>
      <c r="I2233" s="13"/>
      <c r="J2233" s="11"/>
      <c r="K2233" s="11"/>
      <c r="L2233" s="131"/>
    </row>
    <row r="2234" spans="1:12" ht="13.8" customHeight="1">
      <c r="A2234" s="72"/>
      <c r="B2234" s="115"/>
      <c r="C2234" s="115"/>
      <c r="D2234" s="115"/>
      <c r="E2234" s="115"/>
      <c r="F2234" s="115"/>
      <c r="G2234" s="115"/>
      <c r="H2234" s="115"/>
      <c r="I2234" s="130"/>
      <c r="J2234" s="130"/>
      <c r="K2234" s="130"/>
      <c r="L2234" s="131"/>
    </row>
    <row r="2235" spans="1:12" ht="13.8" customHeight="1">
      <c r="A2235" s="67" t="s">
        <v>599</v>
      </c>
      <c r="B2235" s="248" t="s">
        <v>600</v>
      </c>
      <c r="C2235" s="248"/>
      <c r="D2235" s="248"/>
      <c r="E2235" s="248"/>
      <c r="F2235" s="248"/>
      <c r="G2235" s="248"/>
      <c r="H2235" s="248"/>
      <c r="I2235" s="248"/>
      <c r="J2235" s="248"/>
      <c r="K2235" s="248"/>
      <c r="L2235" s="249"/>
    </row>
    <row r="2236" spans="1:12" ht="13.8" customHeight="1">
      <c r="A2236" s="69"/>
      <c r="B2236" s="115"/>
      <c r="C2236" s="115"/>
      <c r="D2236" s="115"/>
      <c r="E2236" s="115"/>
      <c r="F2236" s="115"/>
      <c r="G2236" s="115"/>
      <c r="H2236" s="130"/>
      <c r="I2236" s="130"/>
      <c r="J2236" s="130"/>
      <c r="K2236" s="130"/>
      <c r="L2236" s="131"/>
    </row>
    <row r="2237" spans="1:12" ht="13.8" customHeight="1">
      <c r="A2237" s="195"/>
      <c r="B2237" s="157" t="s">
        <v>76</v>
      </c>
      <c r="C2237" s="110" t="s">
        <v>54</v>
      </c>
      <c r="D2237" s="121" t="s">
        <v>55</v>
      </c>
      <c r="E2237" s="121" t="s">
        <v>56</v>
      </c>
      <c r="F2237" s="121" t="s">
        <v>57</v>
      </c>
      <c r="G2237" s="121" t="s">
        <v>58</v>
      </c>
      <c r="H2237" s="4" t="s">
        <v>419</v>
      </c>
      <c r="I2237" s="2"/>
      <c r="J2237" s="2"/>
      <c r="K2237" s="2"/>
      <c r="L2237" s="131"/>
    </row>
    <row r="2238" spans="1:12" ht="13.8" customHeight="1">
      <c r="A2238" s="195"/>
      <c r="B2238" s="215"/>
      <c r="C2238" s="20"/>
      <c r="D2238" s="3"/>
      <c r="E2238" s="3"/>
      <c r="F2238" s="3"/>
      <c r="G2238" s="3"/>
      <c r="H2238" s="3">
        <v>1</v>
      </c>
      <c r="I2238" s="2"/>
      <c r="J2238" s="2"/>
      <c r="K2238" s="2"/>
      <c r="L2238" s="131"/>
    </row>
    <row r="2239" spans="1:12" ht="13.8" customHeight="1">
      <c r="A2239" s="195"/>
      <c r="B2239" s="163"/>
      <c r="C2239" s="5"/>
      <c r="D2239" s="2"/>
      <c r="E2239" s="113"/>
      <c r="F2239" s="2"/>
      <c r="G2239" s="2"/>
      <c r="H2239" s="200"/>
      <c r="I2239" s="121" t="s">
        <v>52</v>
      </c>
      <c r="J2239" s="4">
        <f>H2238</f>
        <v>1</v>
      </c>
      <c r="K2239" s="4"/>
      <c r="L2239" s="131"/>
    </row>
    <row r="2240" spans="1:12" ht="13.8" customHeight="1">
      <c r="A2240" s="69"/>
      <c r="B2240" s="246" t="s">
        <v>625</v>
      </c>
      <c r="C2240" s="247"/>
      <c r="D2240" s="247"/>
      <c r="E2240" s="247"/>
      <c r="F2240" s="247"/>
      <c r="G2240" s="247"/>
      <c r="H2240" s="247"/>
      <c r="I2240" s="13"/>
      <c r="J2240" s="11"/>
      <c r="K2240" s="11"/>
      <c r="L2240" s="131"/>
    </row>
    <row r="2241" spans="1:12" ht="13.8" customHeight="1">
      <c r="A2241" s="72"/>
      <c r="B2241" s="115"/>
      <c r="C2241" s="115"/>
      <c r="D2241" s="115"/>
      <c r="E2241" s="115"/>
      <c r="F2241" s="115"/>
      <c r="G2241" s="115"/>
      <c r="H2241" s="115"/>
      <c r="I2241" s="13"/>
      <c r="J2241" s="11"/>
      <c r="K2241" s="11"/>
      <c r="L2241" s="131"/>
    </row>
    <row r="2242" spans="1:12" ht="13.8" customHeight="1">
      <c r="A2242" s="67" t="s">
        <v>601</v>
      </c>
      <c r="B2242" s="319" t="s">
        <v>421</v>
      </c>
      <c r="C2242" s="320"/>
      <c r="D2242" s="320"/>
      <c r="E2242" s="320"/>
      <c r="F2242" s="320"/>
      <c r="G2242" s="320"/>
      <c r="H2242" s="320"/>
      <c r="I2242" s="320"/>
      <c r="J2242" s="320"/>
      <c r="K2242" s="320"/>
      <c r="L2242" s="321"/>
    </row>
    <row r="2243" spans="1:12" ht="13.8" customHeight="1">
      <c r="A2243" s="69"/>
      <c r="B2243" s="115"/>
      <c r="C2243" s="115"/>
      <c r="D2243" s="115"/>
      <c r="E2243" s="115"/>
      <c r="F2243" s="115"/>
      <c r="G2243" s="115"/>
      <c r="H2243" s="130"/>
      <c r="I2243" s="130"/>
      <c r="J2243" s="130"/>
      <c r="K2243" s="130"/>
      <c r="L2243" s="131"/>
    </row>
    <row r="2244" spans="1:12" ht="13.8" customHeight="1">
      <c r="A2244" s="195"/>
      <c r="B2244" s="157" t="s">
        <v>76</v>
      </c>
      <c r="C2244" s="110" t="s">
        <v>54</v>
      </c>
      <c r="D2244" s="121" t="s">
        <v>55</v>
      </c>
      <c r="E2244" s="121" t="s">
        <v>56</v>
      </c>
      <c r="F2244" s="121" t="s">
        <v>57</v>
      </c>
      <c r="G2244" s="121" t="s">
        <v>58</v>
      </c>
      <c r="H2244" s="4" t="s">
        <v>419</v>
      </c>
      <c r="I2244" s="2"/>
      <c r="J2244" s="2"/>
      <c r="K2244" s="2"/>
      <c r="L2244" s="131"/>
    </row>
    <row r="2245" spans="1:12" ht="13.8" customHeight="1">
      <c r="A2245" s="195"/>
      <c r="B2245" s="215"/>
      <c r="C2245" s="20"/>
      <c r="D2245" s="3"/>
      <c r="E2245" s="3"/>
      <c r="F2245" s="3"/>
      <c r="G2245" s="3"/>
      <c r="H2245" s="3">
        <v>12</v>
      </c>
      <c r="I2245" s="2"/>
      <c r="J2245" s="2"/>
      <c r="K2245" s="2"/>
      <c r="L2245" s="131"/>
    </row>
    <row r="2246" spans="1:12" ht="13.8" customHeight="1">
      <c r="A2246" s="195"/>
      <c r="B2246" s="163"/>
      <c r="C2246" s="5"/>
      <c r="D2246" s="2"/>
      <c r="E2246" s="113"/>
      <c r="F2246" s="2"/>
      <c r="G2246" s="2"/>
      <c r="H2246" s="200"/>
      <c r="I2246" s="121" t="s">
        <v>52</v>
      </c>
      <c r="J2246" s="4">
        <f>H2245</f>
        <v>12</v>
      </c>
      <c r="K2246" s="4"/>
      <c r="L2246" s="131"/>
    </row>
    <row r="2247" spans="1:12" ht="13.8" customHeight="1">
      <c r="A2247" s="69"/>
      <c r="B2247" s="246" t="s">
        <v>625</v>
      </c>
      <c r="C2247" s="247"/>
      <c r="D2247" s="247"/>
      <c r="E2247" s="247"/>
      <c r="F2247" s="247"/>
      <c r="G2247" s="247"/>
      <c r="H2247" s="247"/>
      <c r="I2247" s="13"/>
      <c r="J2247" s="11"/>
      <c r="K2247" s="11"/>
      <c r="L2247" s="131"/>
    </row>
    <row r="2248" spans="1:12" ht="13.8" customHeight="1">
      <c r="A2248" s="72"/>
      <c r="B2248" s="115"/>
      <c r="C2248" s="115"/>
      <c r="D2248" s="115"/>
      <c r="E2248" s="115"/>
      <c r="F2248" s="115"/>
      <c r="G2248" s="115"/>
      <c r="H2248" s="115"/>
      <c r="I2248" s="13"/>
      <c r="J2248" s="11"/>
      <c r="K2248" s="11"/>
      <c r="L2248" s="131"/>
    </row>
    <row r="2249" spans="1:12" ht="13.8" customHeight="1">
      <c r="A2249" s="67" t="s">
        <v>602</v>
      </c>
      <c r="B2249" s="248" t="s">
        <v>603</v>
      </c>
      <c r="C2249" s="248"/>
      <c r="D2249" s="248"/>
      <c r="E2249" s="248"/>
      <c r="F2249" s="248"/>
      <c r="G2249" s="248"/>
      <c r="H2249" s="248"/>
      <c r="I2249" s="248"/>
      <c r="J2249" s="248"/>
      <c r="K2249" s="248"/>
      <c r="L2249" s="249"/>
    </row>
    <row r="2250" spans="1:12" ht="13.8" customHeight="1">
      <c r="A2250" s="69"/>
      <c r="B2250" s="115"/>
      <c r="C2250" s="115"/>
      <c r="D2250" s="115"/>
      <c r="E2250" s="115"/>
      <c r="F2250" s="115"/>
      <c r="G2250" s="115"/>
      <c r="H2250" s="130"/>
      <c r="I2250" s="130"/>
      <c r="J2250" s="130"/>
      <c r="K2250" s="130"/>
      <c r="L2250" s="131"/>
    </row>
    <row r="2251" spans="1:12" ht="13.8" customHeight="1">
      <c r="A2251" s="195"/>
      <c r="B2251" s="157" t="s">
        <v>76</v>
      </c>
      <c r="C2251" s="110" t="s">
        <v>54</v>
      </c>
      <c r="D2251" s="121" t="s">
        <v>55</v>
      </c>
      <c r="E2251" s="121" t="s">
        <v>56</v>
      </c>
      <c r="F2251" s="121" t="s">
        <v>57</v>
      </c>
      <c r="G2251" s="121" t="s">
        <v>58</v>
      </c>
      <c r="H2251" s="4" t="s">
        <v>419</v>
      </c>
      <c r="I2251" s="2"/>
      <c r="J2251" s="2"/>
      <c r="K2251" s="2"/>
      <c r="L2251" s="131"/>
    </row>
    <row r="2252" spans="1:12" ht="13.8" customHeight="1">
      <c r="A2252" s="195"/>
      <c r="B2252" s="215"/>
      <c r="C2252" s="20"/>
      <c r="D2252" s="3"/>
      <c r="E2252" s="3"/>
      <c r="F2252" s="3"/>
      <c r="G2252" s="3"/>
      <c r="H2252" s="3">
        <v>5</v>
      </c>
      <c r="I2252" s="2"/>
      <c r="J2252" s="2"/>
      <c r="K2252" s="2"/>
      <c r="L2252" s="131"/>
    </row>
    <row r="2253" spans="1:12" ht="13.8" customHeight="1">
      <c r="A2253" s="195"/>
      <c r="B2253" s="163"/>
      <c r="C2253" s="5"/>
      <c r="D2253" s="2"/>
      <c r="E2253" s="113"/>
      <c r="F2253" s="2"/>
      <c r="G2253" s="2"/>
      <c r="H2253" s="200"/>
      <c r="I2253" s="121" t="s">
        <v>52</v>
      </c>
      <c r="J2253" s="4">
        <f>H2252</f>
        <v>5</v>
      </c>
      <c r="K2253" s="4"/>
      <c r="L2253" s="131"/>
    </row>
    <row r="2254" spans="1:12" ht="13.8" customHeight="1">
      <c r="A2254" s="69"/>
      <c r="B2254" s="246" t="s">
        <v>625</v>
      </c>
      <c r="C2254" s="247"/>
      <c r="D2254" s="247"/>
      <c r="E2254" s="247"/>
      <c r="F2254" s="247"/>
      <c r="G2254" s="247"/>
      <c r="H2254" s="247"/>
      <c r="I2254" s="130"/>
      <c r="J2254" s="130"/>
      <c r="K2254" s="130"/>
      <c r="L2254" s="131"/>
    </row>
    <row r="2255" spans="1:12" ht="13.8" customHeight="1">
      <c r="A2255" s="72"/>
      <c r="B2255" s="115"/>
      <c r="C2255" s="115"/>
      <c r="D2255" s="115"/>
      <c r="E2255" s="115"/>
      <c r="F2255" s="115"/>
      <c r="G2255" s="115"/>
      <c r="H2255" s="115"/>
      <c r="I2255" s="130"/>
      <c r="J2255" s="130"/>
      <c r="K2255" s="130"/>
      <c r="L2255" s="131"/>
    </row>
    <row r="2256" spans="1:12" ht="13.8" customHeight="1">
      <c r="A2256" s="67" t="s">
        <v>604</v>
      </c>
      <c r="B2256" s="275" t="s">
        <v>427</v>
      </c>
      <c r="C2256" s="275"/>
      <c r="D2256" s="275"/>
      <c r="E2256" s="275"/>
      <c r="F2256" s="275"/>
      <c r="G2256" s="275"/>
      <c r="H2256" s="275"/>
      <c r="I2256" s="275"/>
      <c r="J2256" s="275"/>
      <c r="K2256" s="276"/>
      <c r="L2256" s="131"/>
    </row>
    <row r="2257" spans="1:12" ht="13.8" customHeight="1">
      <c r="A2257" s="195"/>
      <c r="H2257" s="97"/>
      <c r="K2257" s="196"/>
      <c r="L2257" s="131"/>
    </row>
    <row r="2258" spans="1:12" ht="13.8" customHeight="1">
      <c r="A2258" s="197"/>
      <c r="B2258" s="110" t="s">
        <v>76</v>
      </c>
      <c r="C2258" s="121" t="s">
        <v>54</v>
      </c>
      <c r="D2258" s="121" t="s">
        <v>55</v>
      </c>
      <c r="E2258" s="121" t="s">
        <v>56</v>
      </c>
      <c r="F2258" s="121" t="s">
        <v>57</v>
      </c>
      <c r="G2258" s="121" t="s">
        <v>58</v>
      </c>
      <c r="H2258" s="4" t="s">
        <v>419</v>
      </c>
      <c r="I2258" s="2"/>
      <c r="J2258" s="2"/>
      <c r="K2258" s="196"/>
      <c r="L2258" s="131"/>
    </row>
    <row r="2259" spans="1:12" ht="13.8" customHeight="1">
      <c r="A2259" s="197"/>
      <c r="B2259" s="215"/>
      <c r="C2259" s="3"/>
      <c r="D2259" s="3"/>
      <c r="E2259" s="3"/>
      <c r="F2259" s="3"/>
      <c r="G2259" s="3"/>
      <c r="H2259" s="3">
        <v>1</v>
      </c>
      <c r="I2259" s="2"/>
      <c r="J2259" s="2"/>
      <c r="K2259" s="196"/>
      <c r="L2259" s="131"/>
    </row>
    <row r="2260" spans="1:12" ht="13.8" customHeight="1">
      <c r="A2260" s="199"/>
      <c r="B2260" s="5"/>
      <c r="C2260" s="2"/>
      <c r="D2260" s="2"/>
      <c r="E2260" s="113"/>
      <c r="F2260" s="2"/>
      <c r="G2260" s="2"/>
      <c r="H2260" s="200"/>
      <c r="I2260" s="121" t="s">
        <v>52</v>
      </c>
      <c r="J2260" s="4">
        <f>SUM(H2259)</f>
        <v>1</v>
      </c>
      <c r="K2260" s="201"/>
      <c r="L2260" s="131"/>
    </row>
    <row r="2261" spans="1:12" ht="13.8" customHeight="1">
      <c r="A2261" s="216"/>
      <c r="B2261" s="246" t="s">
        <v>625</v>
      </c>
      <c r="C2261" s="247"/>
      <c r="D2261" s="247"/>
      <c r="E2261" s="247"/>
      <c r="F2261" s="247"/>
      <c r="G2261" s="247"/>
      <c r="H2261" s="247"/>
      <c r="I2261" s="13"/>
      <c r="J2261" s="14"/>
      <c r="K2261" s="217"/>
      <c r="L2261" s="131"/>
    </row>
    <row r="2262" spans="1:12" ht="13.8" customHeight="1">
      <c r="A2262" s="72"/>
      <c r="B2262" s="115"/>
      <c r="C2262" s="115"/>
      <c r="D2262" s="115"/>
      <c r="E2262" s="115"/>
      <c r="F2262" s="115"/>
      <c r="G2262" s="115"/>
      <c r="H2262" s="115"/>
      <c r="I2262" s="130"/>
      <c r="J2262" s="130"/>
      <c r="K2262" s="130"/>
      <c r="L2262" s="131"/>
    </row>
    <row r="2263" spans="1:12" ht="13.8" customHeight="1">
      <c r="A2263" s="67" t="s">
        <v>605</v>
      </c>
      <c r="B2263" s="275" t="s">
        <v>606</v>
      </c>
      <c r="C2263" s="275"/>
      <c r="D2263" s="275"/>
      <c r="E2263" s="275"/>
      <c r="F2263" s="275"/>
      <c r="G2263" s="275"/>
      <c r="H2263" s="275"/>
      <c r="I2263" s="275"/>
      <c r="J2263" s="275"/>
      <c r="K2263" s="276"/>
      <c r="L2263" s="131"/>
    </row>
    <row r="2264" spans="1:12" ht="13.8" customHeight="1">
      <c r="A2264" s="195"/>
      <c r="H2264" s="97"/>
      <c r="K2264" s="196"/>
      <c r="L2264" s="131"/>
    </row>
    <row r="2265" spans="1:12" ht="13.8" customHeight="1">
      <c r="A2265" s="197"/>
      <c r="B2265" s="110" t="s">
        <v>76</v>
      </c>
      <c r="C2265" s="121" t="s">
        <v>54</v>
      </c>
      <c r="D2265" s="121" t="s">
        <v>55</v>
      </c>
      <c r="E2265" s="121" t="s">
        <v>56</v>
      </c>
      <c r="F2265" s="121" t="s">
        <v>57</v>
      </c>
      <c r="G2265" s="121" t="s">
        <v>58</v>
      </c>
      <c r="H2265" s="4" t="s">
        <v>419</v>
      </c>
      <c r="I2265" s="2"/>
      <c r="J2265" s="2"/>
      <c r="K2265" s="196"/>
      <c r="L2265" s="131"/>
    </row>
    <row r="2266" spans="1:12" ht="13.8" customHeight="1">
      <c r="A2266" s="197"/>
      <c r="B2266" s="215"/>
      <c r="C2266" s="3"/>
      <c r="D2266" s="3"/>
      <c r="E2266" s="3"/>
      <c r="F2266" s="3"/>
      <c r="G2266" s="3"/>
      <c r="H2266" s="3">
        <v>2</v>
      </c>
      <c r="I2266" s="2"/>
      <c r="J2266" s="2"/>
      <c r="K2266" s="196"/>
      <c r="L2266" s="131"/>
    </row>
    <row r="2267" spans="1:12" ht="13.8" customHeight="1">
      <c r="A2267" s="199"/>
      <c r="B2267" s="5"/>
      <c r="C2267" s="2"/>
      <c r="D2267" s="2"/>
      <c r="E2267" s="113"/>
      <c r="F2267" s="2"/>
      <c r="G2267" s="2"/>
      <c r="H2267" s="200"/>
      <c r="I2267" s="121" t="s">
        <v>52</v>
      </c>
      <c r="J2267" s="4">
        <f>SUM(H2266)</f>
        <v>2</v>
      </c>
      <c r="K2267" s="201"/>
      <c r="L2267" s="131"/>
    </row>
    <row r="2268" spans="1:12" ht="13.8" customHeight="1">
      <c r="A2268" s="216"/>
      <c r="B2268" s="246" t="s">
        <v>625</v>
      </c>
      <c r="C2268" s="247"/>
      <c r="D2268" s="247"/>
      <c r="E2268" s="247"/>
      <c r="F2268" s="247"/>
      <c r="G2268" s="247"/>
      <c r="H2268" s="247"/>
      <c r="I2268" s="13"/>
      <c r="J2268" s="14"/>
      <c r="K2268" s="217"/>
      <c r="L2268" s="131"/>
    </row>
    <row r="2269" spans="1:12" ht="13.8" customHeight="1">
      <c r="A2269" s="72"/>
      <c r="B2269" s="115"/>
      <c r="C2269" s="115"/>
      <c r="D2269" s="115"/>
      <c r="E2269" s="115"/>
      <c r="F2269" s="115"/>
      <c r="G2269" s="115"/>
      <c r="H2269" s="115"/>
      <c r="I2269" s="130"/>
      <c r="J2269" s="130"/>
      <c r="K2269" s="130"/>
      <c r="L2269" s="131"/>
    </row>
    <row r="2270" spans="1:12" ht="13.8" customHeight="1">
      <c r="A2270" s="67" t="s">
        <v>607</v>
      </c>
      <c r="B2270" s="275" t="s">
        <v>608</v>
      </c>
      <c r="C2270" s="275"/>
      <c r="D2270" s="275"/>
      <c r="E2270" s="275"/>
      <c r="F2270" s="275"/>
      <c r="G2270" s="275"/>
      <c r="H2270" s="275"/>
      <c r="I2270" s="275"/>
      <c r="J2270" s="275"/>
      <c r="K2270" s="276"/>
      <c r="L2270" s="131"/>
    </row>
    <row r="2271" spans="1:12" ht="13.8" customHeight="1">
      <c r="A2271" s="195"/>
      <c r="H2271" s="97"/>
      <c r="K2271" s="196"/>
      <c r="L2271" s="131"/>
    </row>
    <row r="2272" spans="1:12" ht="13.8" customHeight="1">
      <c r="A2272" s="197"/>
      <c r="B2272" s="110" t="s">
        <v>76</v>
      </c>
      <c r="C2272" s="121" t="s">
        <v>54</v>
      </c>
      <c r="D2272" s="121" t="s">
        <v>55</v>
      </c>
      <c r="E2272" s="121" t="s">
        <v>56</v>
      </c>
      <c r="F2272" s="121" t="s">
        <v>57</v>
      </c>
      <c r="G2272" s="121" t="s">
        <v>58</v>
      </c>
      <c r="H2272" s="4" t="s">
        <v>419</v>
      </c>
      <c r="I2272" s="2"/>
      <c r="J2272" s="2"/>
      <c r="K2272" s="196"/>
      <c r="L2272" s="131"/>
    </row>
    <row r="2273" spans="1:12" ht="13.8" customHeight="1">
      <c r="A2273" s="197"/>
      <c r="B2273" s="215"/>
      <c r="C2273" s="3"/>
      <c r="D2273" s="3"/>
      <c r="E2273" s="3"/>
      <c r="F2273" s="3"/>
      <c r="G2273" s="3"/>
      <c r="H2273" s="3">
        <v>14</v>
      </c>
      <c r="I2273" s="2"/>
      <c r="J2273" s="2"/>
      <c r="K2273" s="196"/>
      <c r="L2273" s="131"/>
    </row>
    <row r="2274" spans="1:12" ht="13.8" customHeight="1">
      <c r="A2274" s="199"/>
      <c r="B2274" s="5"/>
      <c r="C2274" s="2"/>
      <c r="D2274" s="2"/>
      <c r="E2274" s="113"/>
      <c r="F2274" s="2"/>
      <c r="G2274" s="2"/>
      <c r="H2274" s="200"/>
      <c r="I2274" s="121" t="s">
        <v>52</v>
      </c>
      <c r="J2274" s="4">
        <f>SUM(H2273)</f>
        <v>14</v>
      </c>
      <c r="K2274" s="201"/>
      <c r="L2274" s="131"/>
    </row>
    <row r="2275" spans="1:12" ht="13.8" customHeight="1">
      <c r="A2275" s="216"/>
      <c r="B2275" s="246" t="s">
        <v>625</v>
      </c>
      <c r="C2275" s="247"/>
      <c r="D2275" s="247"/>
      <c r="E2275" s="247"/>
      <c r="F2275" s="247"/>
      <c r="G2275" s="247"/>
      <c r="H2275" s="247"/>
      <c r="I2275" s="13"/>
      <c r="J2275" s="14"/>
      <c r="K2275" s="217"/>
      <c r="L2275" s="131"/>
    </row>
    <row r="2276" spans="1:12" ht="13.8" customHeight="1">
      <c r="A2276" s="72"/>
      <c r="B2276" s="115"/>
      <c r="C2276" s="115"/>
      <c r="D2276" s="115"/>
      <c r="E2276" s="115"/>
      <c r="F2276" s="115"/>
      <c r="G2276" s="115"/>
      <c r="H2276" s="115"/>
      <c r="I2276" s="13"/>
      <c r="J2276" s="11"/>
      <c r="K2276" s="11"/>
      <c r="L2276" s="131"/>
    </row>
    <row r="2277" spans="1:12" ht="13.8" customHeight="1">
      <c r="A2277" s="67" t="s">
        <v>609</v>
      </c>
      <c r="B2277" s="275" t="s">
        <v>423</v>
      </c>
      <c r="C2277" s="275"/>
      <c r="D2277" s="275"/>
      <c r="E2277" s="275"/>
      <c r="F2277" s="275"/>
      <c r="G2277" s="275"/>
      <c r="H2277" s="275"/>
      <c r="I2277" s="275"/>
      <c r="J2277" s="275"/>
      <c r="K2277" s="276"/>
      <c r="L2277" s="131"/>
    </row>
    <row r="2278" spans="1:12" ht="13.8" customHeight="1">
      <c r="A2278" s="195"/>
      <c r="H2278" s="97"/>
      <c r="K2278" s="196"/>
      <c r="L2278" s="131"/>
    </row>
    <row r="2279" spans="1:12" ht="13.8" customHeight="1">
      <c r="A2279" s="197"/>
      <c r="B2279" s="110" t="s">
        <v>76</v>
      </c>
      <c r="C2279" s="121" t="s">
        <v>54</v>
      </c>
      <c r="D2279" s="121" t="s">
        <v>55</v>
      </c>
      <c r="E2279" s="121" t="s">
        <v>56</v>
      </c>
      <c r="F2279" s="121" t="s">
        <v>57</v>
      </c>
      <c r="G2279" s="121" t="s">
        <v>58</v>
      </c>
      <c r="H2279" s="4" t="s">
        <v>419</v>
      </c>
      <c r="I2279" s="2"/>
      <c r="J2279" s="2"/>
      <c r="K2279" s="196"/>
      <c r="L2279" s="131"/>
    </row>
    <row r="2280" spans="1:12" ht="13.8" customHeight="1">
      <c r="A2280" s="197"/>
      <c r="B2280" s="215"/>
      <c r="C2280" s="3"/>
      <c r="D2280" s="3"/>
      <c r="E2280" s="3"/>
      <c r="F2280" s="3"/>
      <c r="G2280" s="3"/>
      <c r="H2280" s="3">
        <v>4</v>
      </c>
      <c r="I2280" s="2"/>
      <c r="J2280" s="2"/>
      <c r="K2280" s="196"/>
      <c r="L2280" s="131"/>
    </row>
    <row r="2281" spans="1:12" ht="13.8" customHeight="1">
      <c r="A2281" s="199"/>
      <c r="B2281" s="5"/>
      <c r="C2281" s="2"/>
      <c r="D2281" s="2"/>
      <c r="E2281" s="113"/>
      <c r="F2281" s="2"/>
      <c r="G2281" s="2"/>
      <c r="H2281" s="200"/>
      <c r="I2281" s="121" t="s">
        <v>52</v>
      </c>
      <c r="J2281" s="4">
        <f>SUM(H2280)</f>
        <v>4</v>
      </c>
      <c r="K2281" s="201"/>
      <c r="L2281" s="131"/>
    </row>
    <row r="2282" spans="1:12" ht="13.8" customHeight="1">
      <c r="A2282" s="69"/>
      <c r="B2282" s="246" t="s">
        <v>625</v>
      </c>
      <c r="C2282" s="247"/>
      <c r="D2282" s="247"/>
      <c r="E2282" s="247"/>
      <c r="F2282" s="247"/>
      <c r="G2282" s="247"/>
      <c r="H2282" s="247"/>
      <c r="I2282" s="130"/>
      <c r="J2282" s="130"/>
      <c r="K2282" s="130"/>
      <c r="L2282" s="131"/>
    </row>
    <row r="2283" spans="1:12" ht="13.8" customHeight="1">
      <c r="A2283" s="72"/>
      <c r="B2283" s="115"/>
      <c r="C2283" s="115"/>
      <c r="D2283" s="115"/>
      <c r="E2283" s="115"/>
      <c r="F2283" s="115"/>
      <c r="G2283" s="115"/>
      <c r="H2283" s="115"/>
      <c r="I2283" s="130"/>
      <c r="J2283" s="130"/>
      <c r="K2283" s="130"/>
      <c r="L2283" s="131"/>
    </row>
    <row r="2284" spans="1:12" ht="13.8" customHeight="1">
      <c r="A2284" s="72"/>
      <c r="B2284" s="115"/>
      <c r="C2284" s="115"/>
      <c r="D2284" s="115"/>
      <c r="E2284" s="115"/>
      <c r="F2284" s="115"/>
      <c r="G2284" s="115"/>
      <c r="H2284" s="115"/>
      <c r="I2284" s="130"/>
      <c r="J2284" s="130"/>
      <c r="K2284" s="130"/>
      <c r="L2284" s="131"/>
    </row>
    <row r="2285" spans="1:12" ht="13.8" customHeight="1">
      <c r="A2285" s="72"/>
      <c r="B2285" s="115"/>
      <c r="C2285" s="115"/>
      <c r="D2285" s="115"/>
      <c r="E2285" s="115"/>
      <c r="F2285" s="115"/>
      <c r="G2285" s="115"/>
      <c r="H2285" s="115"/>
      <c r="I2285" s="130"/>
      <c r="J2285" s="130"/>
      <c r="K2285" s="130"/>
      <c r="L2285" s="131"/>
    </row>
    <row r="2286" spans="1:12" ht="13.8" customHeight="1">
      <c r="A2286" s="72"/>
      <c r="B2286" s="115"/>
      <c r="C2286" s="115"/>
      <c r="D2286" s="115"/>
      <c r="E2286" s="115"/>
      <c r="F2286" s="115"/>
      <c r="G2286" s="115"/>
      <c r="H2286" s="115"/>
      <c r="I2286" s="130"/>
      <c r="J2286" s="130"/>
      <c r="K2286" s="130"/>
      <c r="L2286" s="131"/>
    </row>
    <row r="2287" spans="1:12" ht="13.8" customHeight="1">
      <c r="A2287" s="72"/>
      <c r="B2287" s="115"/>
      <c r="C2287" s="115"/>
      <c r="D2287" s="115"/>
      <c r="E2287" s="115"/>
      <c r="F2287" s="115"/>
      <c r="G2287" s="115"/>
      <c r="H2287" s="115"/>
      <c r="I2287" s="130"/>
      <c r="J2287" s="130"/>
      <c r="K2287" s="130"/>
      <c r="L2287" s="131"/>
    </row>
    <row r="2288" spans="1:12" ht="13.8" customHeight="1">
      <c r="A2288" s="72"/>
      <c r="B2288" s="115"/>
      <c r="C2288" s="115"/>
      <c r="D2288" s="115"/>
      <c r="E2288" s="115"/>
      <c r="F2288" s="115"/>
      <c r="G2288" s="115"/>
      <c r="H2288" s="115"/>
      <c r="I2288" s="130"/>
      <c r="J2288" s="130"/>
      <c r="K2288" s="130"/>
      <c r="L2288" s="131"/>
    </row>
    <row r="2289" spans="1:12" ht="13.8" customHeight="1">
      <c r="A2289" s="72"/>
      <c r="B2289" s="115"/>
      <c r="C2289" s="115"/>
      <c r="D2289" s="115"/>
      <c r="E2289" s="115"/>
      <c r="F2289" s="115"/>
      <c r="G2289" s="115"/>
      <c r="H2289" s="115"/>
      <c r="I2289" s="130"/>
      <c r="J2289" s="130"/>
      <c r="K2289" s="130"/>
      <c r="L2289" s="131"/>
    </row>
    <row r="2290" spans="1:12" ht="13.8" customHeight="1">
      <c r="A2290" s="133"/>
      <c r="B2290" s="19"/>
      <c r="C2290" s="19"/>
      <c r="D2290" s="19"/>
      <c r="E2290" s="19"/>
      <c r="F2290" s="19"/>
      <c r="G2290" s="19"/>
      <c r="H2290" s="19"/>
      <c r="I2290" s="19"/>
      <c r="J2290" s="19"/>
      <c r="K2290" s="19"/>
      <c r="L2290" s="81"/>
    </row>
    <row r="2291" spans="1:12" ht="18" customHeight="1">
      <c r="A2291" s="216"/>
      <c r="B2291" s="115"/>
      <c r="C2291" s="115"/>
      <c r="D2291" s="115"/>
      <c r="E2291" s="115"/>
      <c r="F2291" s="115"/>
      <c r="G2291" s="115"/>
      <c r="H2291" s="115"/>
      <c r="I2291" s="13"/>
      <c r="J2291" s="14"/>
      <c r="K2291" s="217"/>
      <c r="L2291" s="131"/>
    </row>
    <row r="2292" spans="1:12" ht="13.8" customHeight="1">
      <c r="A2292" s="67" t="s">
        <v>377</v>
      </c>
      <c r="B2292" s="316" t="s">
        <v>436</v>
      </c>
      <c r="C2292" s="317"/>
      <c r="D2292" s="317"/>
      <c r="E2292" s="317"/>
      <c r="F2292" s="317"/>
      <c r="G2292" s="317"/>
      <c r="H2292" s="317"/>
      <c r="I2292" s="317"/>
      <c r="J2292" s="317"/>
      <c r="K2292" s="317"/>
      <c r="L2292" s="318"/>
    </row>
    <row r="2293" spans="1:12" ht="13.8" customHeight="1">
      <c r="A2293" s="67" t="s">
        <v>429</v>
      </c>
      <c r="B2293" s="319" t="s">
        <v>91</v>
      </c>
      <c r="C2293" s="320"/>
      <c r="D2293" s="320"/>
      <c r="E2293" s="320"/>
      <c r="F2293" s="320"/>
      <c r="G2293" s="320"/>
      <c r="H2293" s="320"/>
      <c r="I2293" s="320"/>
      <c r="J2293" s="320"/>
      <c r="K2293" s="320"/>
      <c r="L2293" s="321"/>
    </row>
    <row r="2294" spans="1:12">
      <c r="A2294" s="84"/>
      <c r="B2294" s="54"/>
      <c r="C2294" s="54"/>
      <c r="D2294" s="54"/>
      <c r="E2294" s="54"/>
      <c r="F2294" s="54"/>
      <c r="G2294" s="54"/>
      <c r="H2294" s="54"/>
      <c r="I2294" s="54"/>
      <c r="J2294" s="54"/>
      <c r="K2294" s="54"/>
      <c r="L2294" s="85"/>
    </row>
    <row r="2295" spans="1:12">
      <c r="A2295" s="84"/>
      <c r="B2295" s="2"/>
      <c r="C2295" s="2"/>
      <c r="D2295" s="121" t="s">
        <v>54</v>
      </c>
      <c r="E2295" s="121" t="s">
        <v>55</v>
      </c>
      <c r="F2295" s="121" t="s">
        <v>56</v>
      </c>
      <c r="G2295" s="121" t="s">
        <v>57</v>
      </c>
      <c r="H2295" s="121" t="s">
        <v>58</v>
      </c>
      <c r="I2295" s="121" t="s">
        <v>59</v>
      </c>
      <c r="J2295" s="2"/>
      <c r="K2295" s="2"/>
      <c r="L2295" s="85"/>
    </row>
    <row r="2296" spans="1:12">
      <c r="A2296" s="84"/>
      <c r="B2296" s="250"/>
      <c r="C2296" s="251"/>
      <c r="D2296" s="3"/>
      <c r="E2296" s="3"/>
      <c r="F2296" s="3"/>
      <c r="G2296" s="3">
        <v>4</v>
      </c>
      <c r="H2296" s="2"/>
      <c r="I2296" s="113"/>
      <c r="J2296" s="2"/>
      <c r="K2296" s="2"/>
      <c r="L2296" s="85"/>
    </row>
    <row r="2297" spans="1:12" ht="13.8" customHeight="1">
      <c r="A2297" s="84"/>
      <c r="B2297" s="2"/>
      <c r="C2297" s="2"/>
      <c r="D2297" s="2"/>
      <c r="E2297" s="113"/>
      <c r="F2297" s="2"/>
      <c r="G2297" s="2"/>
      <c r="H2297" s="2"/>
      <c r="I2297" s="121"/>
      <c r="J2297" s="121" t="s">
        <v>52</v>
      </c>
      <c r="K2297" s="4">
        <f>SUM(G2296:G2297)</f>
        <v>4</v>
      </c>
      <c r="L2297" s="85"/>
    </row>
    <row r="2298" spans="1:12" ht="13.8" customHeight="1">
      <c r="A2298" s="84"/>
      <c r="B2298" s="298" t="s">
        <v>459</v>
      </c>
      <c r="C2298" s="299"/>
      <c r="D2298" s="299"/>
      <c r="E2298" s="299"/>
      <c r="F2298" s="299"/>
      <c r="G2298" s="299"/>
      <c r="H2298" s="299"/>
      <c r="I2298" s="130"/>
      <c r="J2298" s="130"/>
      <c r="K2298" s="130"/>
      <c r="L2298" s="85"/>
    </row>
    <row r="2299" spans="1:12" ht="13.8" customHeight="1">
      <c r="A2299" s="84"/>
      <c r="B2299" s="115"/>
      <c r="C2299" s="115"/>
      <c r="D2299" s="115"/>
      <c r="E2299" s="115"/>
      <c r="F2299" s="115"/>
      <c r="G2299" s="115"/>
      <c r="H2299" s="115"/>
      <c r="I2299" s="130"/>
      <c r="J2299" s="130"/>
      <c r="K2299" s="130"/>
      <c r="L2299" s="85"/>
    </row>
    <row r="2300" spans="1:12" ht="13.8" customHeight="1">
      <c r="A2300" s="67" t="s">
        <v>430</v>
      </c>
      <c r="B2300" s="319" t="s">
        <v>568</v>
      </c>
      <c r="C2300" s="320"/>
      <c r="D2300" s="320"/>
      <c r="E2300" s="320"/>
      <c r="F2300" s="320"/>
      <c r="G2300" s="320"/>
      <c r="H2300" s="320"/>
      <c r="I2300" s="320"/>
      <c r="J2300" s="320"/>
      <c r="K2300" s="320"/>
      <c r="L2300" s="321"/>
    </row>
    <row r="2301" spans="1:12">
      <c r="A2301" s="84"/>
      <c r="B2301" s="54"/>
      <c r="C2301" s="54"/>
      <c r="D2301" s="54"/>
      <c r="E2301" s="54"/>
      <c r="F2301" s="54"/>
      <c r="G2301" s="54"/>
      <c r="H2301" s="54"/>
      <c r="I2301" s="54"/>
      <c r="J2301" s="54"/>
      <c r="K2301" s="54"/>
      <c r="L2301" s="85"/>
    </row>
    <row r="2302" spans="1:12">
      <c r="A2302" s="84"/>
      <c r="B2302" s="2"/>
      <c r="C2302" s="2"/>
      <c r="D2302" s="121" t="s">
        <v>54</v>
      </c>
      <c r="E2302" s="121" t="s">
        <v>55</v>
      </c>
      <c r="F2302" s="121" t="s">
        <v>56</v>
      </c>
      <c r="G2302" s="121" t="s">
        <v>57</v>
      </c>
      <c r="H2302" s="121" t="s">
        <v>58</v>
      </c>
      <c r="I2302" s="121" t="s">
        <v>59</v>
      </c>
      <c r="J2302" s="2"/>
      <c r="K2302" s="2"/>
      <c r="L2302" s="85"/>
    </row>
    <row r="2303" spans="1:12">
      <c r="A2303" s="84"/>
      <c r="B2303" s="250"/>
      <c r="C2303" s="251"/>
      <c r="D2303" s="3">
        <v>1</v>
      </c>
      <c r="E2303" s="3">
        <v>1</v>
      </c>
      <c r="F2303" s="3"/>
      <c r="G2303" s="3">
        <v>4</v>
      </c>
      <c r="H2303" s="2"/>
      <c r="I2303" s="113">
        <f>D2303*E2303*G2303</f>
        <v>4</v>
      </c>
      <c r="J2303" s="2"/>
      <c r="K2303" s="2"/>
      <c r="L2303" s="85"/>
    </row>
    <row r="2304" spans="1:12" ht="13.8" customHeight="1">
      <c r="A2304" s="84"/>
      <c r="B2304" s="2"/>
      <c r="C2304" s="2"/>
      <c r="D2304" s="2"/>
      <c r="E2304" s="113"/>
      <c r="F2304" s="2"/>
      <c r="G2304" s="2"/>
      <c r="H2304" s="2"/>
      <c r="I2304" s="121"/>
      <c r="J2304" s="121" t="s">
        <v>52</v>
      </c>
      <c r="K2304" s="4">
        <f>SUM(G2303:G2304)</f>
        <v>4</v>
      </c>
      <c r="L2304" s="85"/>
    </row>
    <row r="2305" spans="1:12" ht="13.8" customHeight="1">
      <c r="A2305" s="84"/>
      <c r="B2305" s="298" t="s">
        <v>459</v>
      </c>
      <c r="C2305" s="299"/>
      <c r="D2305" s="299"/>
      <c r="E2305" s="299"/>
      <c r="F2305" s="299"/>
      <c r="G2305" s="299"/>
      <c r="H2305" s="299"/>
      <c r="I2305" s="130"/>
      <c r="J2305" s="130"/>
      <c r="K2305" s="130"/>
      <c r="L2305" s="85"/>
    </row>
    <row r="2306" spans="1:12" ht="13.8" customHeight="1">
      <c r="A2306" s="84"/>
      <c r="B2306" s="115"/>
      <c r="C2306" s="115"/>
      <c r="D2306" s="115"/>
      <c r="E2306" s="115"/>
      <c r="F2306" s="115"/>
      <c r="G2306" s="115"/>
      <c r="H2306" s="115"/>
      <c r="I2306" s="130"/>
      <c r="J2306" s="130"/>
      <c r="K2306" s="130"/>
      <c r="L2306" s="85"/>
    </row>
    <row r="2307" spans="1:12" ht="13.8" customHeight="1">
      <c r="A2307" s="67" t="s">
        <v>431</v>
      </c>
      <c r="B2307" s="319" t="s">
        <v>434</v>
      </c>
      <c r="C2307" s="320"/>
      <c r="D2307" s="320"/>
      <c r="E2307" s="320"/>
      <c r="F2307" s="320"/>
      <c r="G2307" s="320"/>
      <c r="H2307" s="320"/>
      <c r="I2307" s="320"/>
      <c r="J2307" s="320"/>
      <c r="K2307" s="320"/>
      <c r="L2307" s="321"/>
    </row>
    <row r="2308" spans="1:12">
      <c r="A2308" s="84"/>
      <c r="B2308" s="54"/>
      <c r="C2308" s="54"/>
      <c r="D2308" s="54"/>
      <c r="E2308" s="54"/>
      <c r="F2308" s="54"/>
      <c r="G2308" s="54"/>
      <c r="H2308" s="54"/>
      <c r="I2308" s="54"/>
      <c r="J2308" s="54"/>
      <c r="K2308" s="54"/>
      <c r="L2308" s="85"/>
    </row>
    <row r="2309" spans="1:12">
      <c r="A2309" s="84"/>
      <c r="B2309" s="2"/>
      <c r="C2309" s="2"/>
      <c r="D2309" s="121" t="s">
        <v>54</v>
      </c>
      <c r="E2309" s="121" t="s">
        <v>55</v>
      </c>
      <c r="F2309" s="121" t="s">
        <v>56</v>
      </c>
      <c r="G2309" s="121" t="s">
        <v>57</v>
      </c>
      <c r="H2309" s="121" t="s">
        <v>58</v>
      </c>
      <c r="I2309" s="121" t="s">
        <v>59</v>
      </c>
      <c r="J2309" s="2"/>
      <c r="K2309" s="2"/>
      <c r="L2309" s="85"/>
    </row>
    <row r="2310" spans="1:12" ht="13.8" customHeight="1">
      <c r="A2310" s="84"/>
      <c r="B2310" s="250" t="s">
        <v>92</v>
      </c>
      <c r="C2310" s="251"/>
      <c r="D2310" s="3"/>
      <c r="E2310" s="3"/>
      <c r="F2310" s="3"/>
      <c r="G2310" s="3">
        <v>4</v>
      </c>
      <c r="H2310" s="2"/>
      <c r="I2310" s="113"/>
      <c r="J2310" s="2"/>
      <c r="K2310" s="2"/>
      <c r="L2310" s="85"/>
    </row>
    <row r="2311" spans="1:12" ht="13.8" customHeight="1">
      <c r="A2311" s="84"/>
      <c r="B2311" s="2"/>
      <c r="C2311" s="2"/>
      <c r="D2311" s="2"/>
      <c r="E2311" s="113"/>
      <c r="F2311" s="2"/>
      <c r="G2311" s="2"/>
      <c r="H2311" s="2"/>
      <c r="I2311" s="121"/>
      <c r="J2311" s="121" t="s">
        <v>52</v>
      </c>
      <c r="K2311" s="4">
        <f>SUM(G2310:G2311)</f>
        <v>4</v>
      </c>
      <c r="L2311" s="85"/>
    </row>
    <row r="2312" spans="1:12" ht="13.8" customHeight="1">
      <c r="A2312" s="84"/>
      <c r="B2312" s="298" t="s">
        <v>459</v>
      </c>
      <c r="C2312" s="299"/>
      <c r="D2312" s="299"/>
      <c r="E2312" s="299"/>
      <c r="F2312" s="299"/>
      <c r="G2312" s="299"/>
      <c r="H2312" s="299"/>
      <c r="I2312" s="130"/>
      <c r="J2312" s="130"/>
      <c r="K2312" s="130"/>
      <c r="L2312" s="85"/>
    </row>
    <row r="2313" spans="1:12" ht="13.8" customHeight="1">
      <c r="A2313" s="84"/>
      <c r="B2313" s="115"/>
      <c r="C2313" s="115"/>
      <c r="D2313" s="115"/>
      <c r="E2313" s="115"/>
      <c r="F2313" s="115"/>
      <c r="G2313" s="115"/>
      <c r="H2313" s="115"/>
      <c r="I2313" s="130"/>
      <c r="J2313" s="130"/>
      <c r="K2313" s="130"/>
      <c r="L2313" s="85"/>
    </row>
    <row r="2314" spans="1:12" ht="13.8" customHeight="1">
      <c r="A2314" s="67" t="s">
        <v>432</v>
      </c>
      <c r="B2314" s="316" t="s">
        <v>177</v>
      </c>
      <c r="C2314" s="317"/>
      <c r="D2314" s="317"/>
      <c r="E2314" s="317"/>
      <c r="F2314" s="317"/>
      <c r="G2314" s="317"/>
      <c r="H2314" s="317"/>
      <c r="I2314" s="317"/>
      <c r="J2314" s="317"/>
      <c r="K2314" s="318"/>
      <c r="L2314" s="85"/>
    </row>
    <row r="2315" spans="1:12">
      <c r="A2315" s="195"/>
      <c r="H2315" s="97"/>
      <c r="K2315" s="196"/>
      <c r="L2315" s="85"/>
    </row>
    <row r="2316" spans="1:12">
      <c r="A2316" s="197"/>
      <c r="B2316" s="110" t="s">
        <v>76</v>
      </c>
      <c r="C2316" s="121" t="s">
        <v>54</v>
      </c>
      <c r="D2316" s="121" t="s">
        <v>55</v>
      </c>
      <c r="E2316" s="121" t="s">
        <v>56</v>
      </c>
      <c r="F2316" s="121" t="s">
        <v>57</v>
      </c>
      <c r="G2316" s="121" t="s">
        <v>58</v>
      </c>
      <c r="H2316" s="4"/>
      <c r="I2316" s="2"/>
      <c r="J2316" s="2"/>
      <c r="K2316" s="196"/>
      <c r="L2316" s="85"/>
    </row>
    <row r="2317" spans="1:12">
      <c r="A2317" s="197"/>
      <c r="B2317" s="198"/>
      <c r="C2317" s="3"/>
      <c r="D2317" s="3"/>
      <c r="E2317" s="3"/>
      <c r="F2317" s="3">
        <v>7</v>
      </c>
      <c r="G2317" s="3"/>
      <c r="H2317" s="3"/>
      <c r="I2317" s="2"/>
      <c r="J2317" s="2"/>
      <c r="K2317" s="196"/>
      <c r="L2317" s="85"/>
    </row>
    <row r="2318" spans="1:12" ht="13.8" customHeight="1">
      <c r="A2318" s="199"/>
      <c r="B2318" s="5"/>
      <c r="C2318" s="2"/>
      <c r="D2318" s="2"/>
      <c r="E2318" s="113"/>
      <c r="F2318" s="2"/>
      <c r="G2318" s="2"/>
      <c r="H2318" s="200"/>
      <c r="I2318" s="121" t="s">
        <v>52</v>
      </c>
      <c r="J2318" s="4">
        <f>SUM(F2317)</f>
        <v>7</v>
      </c>
      <c r="K2318" s="201"/>
      <c r="L2318" s="85"/>
    </row>
    <row r="2319" spans="1:12" ht="13.8" customHeight="1">
      <c r="A2319" s="84"/>
      <c r="B2319" s="298" t="s">
        <v>459</v>
      </c>
      <c r="C2319" s="299"/>
      <c r="D2319" s="299"/>
      <c r="E2319" s="299"/>
      <c r="F2319" s="299"/>
      <c r="G2319" s="299"/>
      <c r="H2319" s="299"/>
      <c r="I2319" s="54"/>
      <c r="J2319" s="54"/>
      <c r="K2319" s="54"/>
      <c r="L2319" s="85"/>
    </row>
    <row r="2320" spans="1:12" ht="13.8" customHeight="1">
      <c r="A2320" s="84"/>
      <c r="B2320" s="115"/>
      <c r="C2320" s="115"/>
      <c r="D2320" s="115"/>
      <c r="E2320" s="115"/>
      <c r="F2320" s="115"/>
      <c r="G2320" s="115"/>
      <c r="H2320" s="115"/>
      <c r="I2320" s="54"/>
      <c r="J2320" s="54"/>
      <c r="K2320" s="54"/>
      <c r="L2320" s="85"/>
    </row>
    <row r="2321" spans="1:12" ht="13.8" customHeight="1">
      <c r="A2321" s="67" t="s">
        <v>433</v>
      </c>
      <c r="B2321" s="316" t="s">
        <v>435</v>
      </c>
      <c r="C2321" s="317"/>
      <c r="D2321" s="317"/>
      <c r="E2321" s="317"/>
      <c r="F2321" s="317"/>
      <c r="G2321" s="317"/>
      <c r="H2321" s="317"/>
      <c r="I2321" s="317"/>
      <c r="J2321" s="317"/>
      <c r="K2321" s="318"/>
      <c r="L2321" s="85"/>
    </row>
    <row r="2322" spans="1:12">
      <c r="A2322" s="195"/>
      <c r="H2322" s="97"/>
      <c r="K2322" s="196"/>
      <c r="L2322" s="85"/>
    </row>
    <row r="2323" spans="1:12">
      <c r="A2323" s="197"/>
      <c r="B2323" s="110" t="s">
        <v>76</v>
      </c>
      <c r="C2323" s="121" t="s">
        <v>54</v>
      </c>
      <c r="D2323" s="121" t="s">
        <v>55</v>
      </c>
      <c r="E2323" s="121" t="s">
        <v>56</v>
      </c>
      <c r="F2323" s="121" t="s">
        <v>57</v>
      </c>
      <c r="G2323" s="121" t="s">
        <v>58</v>
      </c>
      <c r="H2323" s="4"/>
      <c r="I2323" s="2"/>
      <c r="J2323" s="2"/>
      <c r="K2323" s="196"/>
      <c r="L2323" s="85"/>
    </row>
    <row r="2324" spans="1:12">
      <c r="A2324" s="197"/>
      <c r="B2324" s="198"/>
      <c r="C2324" s="3"/>
      <c r="D2324" s="3"/>
      <c r="E2324" s="3"/>
      <c r="F2324" s="3">
        <v>7</v>
      </c>
      <c r="G2324" s="3"/>
      <c r="H2324" s="3"/>
      <c r="I2324" s="2"/>
      <c r="J2324" s="2"/>
      <c r="K2324" s="196"/>
      <c r="L2324" s="85"/>
    </row>
    <row r="2325" spans="1:12" ht="13.8" customHeight="1">
      <c r="A2325" s="199"/>
      <c r="B2325" s="5"/>
      <c r="C2325" s="2"/>
      <c r="D2325" s="2"/>
      <c r="E2325" s="113"/>
      <c r="F2325" s="2"/>
      <c r="G2325" s="2"/>
      <c r="H2325" s="200"/>
      <c r="I2325" s="121" t="s">
        <v>52</v>
      </c>
      <c r="J2325" s="4">
        <f>SUM(F2324)</f>
        <v>7</v>
      </c>
      <c r="K2325" s="201"/>
      <c r="L2325" s="85"/>
    </row>
    <row r="2326" spans="1:12" ht="13.8" customHeight="1">
      <c r="A2326" s="84"/>
      <c r="B2326" s="298" t="s">
        <v>459</v>
      </c>
      <c r="C2326" s="299"/>
      <c r="D2326" s="299"/>
      <c r="E2326" s="299"/>
      <c r="F2326" s="299"/>
      <c r="G2326" s="299"/>
      <c r="H2326" s="299"/>
      <c r="I2326" s="54"/>
      <c r="J2326" s="54"/>
      <c r="K2326" s="54"/>
      <c r="L2326" s="85"/>
    </row>
    <row r="2327" spans="1:12" ht="13.8" customHeight="1">
      <c r="A2327" s="84"/>
      <c r="B2327" s="115"/>
      <c r="C2327" s="115"/>
      <c r="D2327" s="115"/>
      <c r="E2327" s="115"/>
      <c r="F2327" s="115"/>
      <c r="G2327" s="115"/>
      <c r="H2327" s="115"/>
      <c r="I2327" s="54"/>
      <c r="J2327" s="54"/>
      <c r="K2327" s="54"/>
      <c r="L2327" s="85"/>
    </row>
    <row r="2328" spans="1:12">
      <c r="A2328" s="156">
        <v>13</v>
      </c>
      <c r="B2328" s="357" t="s">
        <v>44</v>
      </c>
      <c r="C2328" s="358"/>
      <c r="D2328" s="358"/>
      <c r="E2328" s="358"/>
      <c r="F2328" s="358"/>
      <c r="G2328" s="358"/>
      <c r="H2328" s="358"/>
      <c r="I2328" s="358"/>
      <c r="J2328" s="358"/>
      <c r="K2328" s="358"/>
      <c r="L2328" s="359"/>
    </row>
    <row r="2329" spans="1:12" ht="13.8" customHeight="1">
      <c r="A2329" s="67" t="s">
        <v>399</v>
      </c>
      <c r="B2329" s="319" t="s">
        <v>45</v>
      </c>
      <c r="C2329" s="320"/>
      <c r="D2329" s="320"/>
      <c r="E2329" s="320"/>
      <c r="F2329" s="320"/>
      <c r="G2329" s="320"/>
      <c r="H2329" s="320"/>
      <c r="I2329" s="320"/>
      <c r="J2329" s="320"/>
      <c r="K2329" s="320"/>
      <c r="L2329" s="321"/>
    </row>
    <row r="2330" spans="1:12">
      <c r="A2330" s="73"/>
      <c r="B2330" s="15"/>
      <c r="C2330" s="130"/>
      <c r="D2330" s="130"/>
      <c r="E2330" s="130"/>
      <c r="F2330" s="130"/>
      <c r="G2330" s="130"/>
      <c r="H2330" s="130"/>
      <c r="I2330" s="130"/>
      <c r="J2330" s="130"/>
      <c r="K2330" s="130"/>
      <c r="L2330" s="131"/>
    </row>
    <row r="2331" spans="1:12">
      <c r="A2331" s="74"/>
      <c r="B2331" s="300" t="s">
        <v>76</v>
      </c>
      <c r="C2331" s="301"/>
      <c r="D2331" s="121" t="s">
        <v>54</v>
      </c>
      <c r="E2331" s="121" t="s">
        <v>55</v>
      </c>
      <c r="F2331" s="121" t="s">
        <v>56</v>
      </c>
      <c r="G2331" s="121" t="s">
        <v>57</v>
      </c>
      <c r="H2331" s="121" t="s">
        <v>58</v>
      </c>
      <c r="I2331" s="121" t="s">
        <v>82</v>
      </c>
      <c r="J2331" s="2"/>
      <c r="K2331" s="2"/>
      <c r="L2331" s="131"/>
    </row>
    <row r="2332" spans="1:12" ht="13.8" customHeight="1">
      <c r="A2332" s="74"/>
      <c r="B2332" s="261" t="s">
        <v>75</v>
      </c>
      <c r="C2332" s="262"/>
      <c r="D2332" s="41"/>
      <c r="E2332" s="42"/>
      <c r="F2332" s="43"/>
      <c r="G2332" s="42">
        <v>2</v>
      </c>
      <c r="H2332" s="44"/>
      <c r="I2332" s="46"/>
      <c r="J2332" s="254"/>
      <c r="K2332" s="256"/>
      <c r="L2332" s="131"/>
    </row>
    <row r="2333" spans="1:12">
      <c r="A2333" s="74"/>
      <c r="B2333" s="261" t="s">
        <v>74</v>
      </c>
      <c r="C2333" s="262"/>
      <c r="D2333" s="41"/>
      <c r="E2333" s="42"/>
      <c r="F2333" s="43"/>
      <c r="G2333" s="42">
        <v>2</v>
      </c>
      <c r="H2333" s="44"/>
      <c r="I2333" s="46"/>
      <c r="J2333" s="322"/>
      <c r="K2333" s="323"/>
      <c r="L2333" s="131"/>
    </row>
    <row r="2334" spans="1:12" ht="13.8" customHeight="1">
      <c r="A2334" s="74"/>
      <c r="B2334" s="252"/>
      <c r="C2334" s="253"/>
      <c r="D2334" s="20"/>
      <c r="E2334" s="3"/>
      <c r="F2334" s="3"/>
      <c r="G2334" s="2"/>
      <c r="H2334" s="25"/>
      <c r="I2334" s="25"/>
      <c r="J2334" s="2"/>
      <c r="K2334" s="2"/>
      <c r="L2334" s="131"/>
    </row>
    <row r="2335" spans="1:12">
      <c r="A2335" s="74"/>
      <c r="B2335" s="21"/>
      <c r="C2335" s="21"/>
      <c r="D2335" s="2"/>
      <c r="E2335" s="113"/>
      <c r="F2335" s="2"/>
      <c r="G2335" s="2"/>
      <c r="H2335" s="2"/>
      <c r="I2335" s="121"/>
      <c r="J2335" s="121" t="s">
        <v>52</v>
      </c>
      <c r="K2335" s="4">
        <f>SUM(G2332:G2334)</f>
        <v>4</v>
      </c>
      <c r="L2335" s="131"/>
    </row>
    <row r="2336" spans="1:12">
      <c r="A2336" s="74"/>
      <c r="B2336" s="238" t="s">
        <v>621</v>
      </c>
      <c r="C2336" s="239"/>
      <c r="D2336" s="239"/>
      <c r="E2336" s="239"/>
      <c r="F2336" s="239"/>
      <c r="G2336" s="239"/>
      <c r="H2336" s="239"/>
      <c r="I2336" s="13"/>
      <c r="J2336" s="13"/>
      <c r="K2336" s="14"/>
      <c r="L2336" s="131"/>
    </row>
    <row r="2337" spans="1:12">
      <c r="A2337" s="74"/>
      <c r="B2337" s="16"/>
      <c r="C2337" s="130"/>
      <c r="D2337" s="130"/>
      <c r="E2337" s="130"/>
      <c r="F2337" s="130"/>
      <c r="G2337" s="130"/>
      <c r="H2337" s="130"/>
      <c r="I2337" s="130"/>
      <c r="J2337" s="130"/>
      <c r="K2337" s="130"/>
      <c r="L2337" s="131"/>
    </row>
    <row r="2338" spans="1:12" ht="13.8" customHeight="1">
      <c r="A2338" s="67" t="s">
        <v>400</v>
      </c>
      <c r="B2338" s="319" t="s">
        <v>46</v>
      </c>
      <c r="C2338" s="320"/>
      <c r="D2338" s="320"/>
      <c r="E2338" s="320"/>
      <c r="F2338" s="320"/>
      <c r="G2338" s="320"/>
      <c r="H2338" s="320"/>
      <c r="I2338" s="320"/>
      <c r="J2338" s="320"/>
      <c r="K2338" s="320"/>
      <c r="L2338" s="321"/>
    </row>
    <row r="2339" spans="1:12">
      <c r="A2339" s="73"/>
      <c r="B2339" s="15"/>
      <c r="C2339" s="130"/>
      <c r="D2339" s="130"/>
      <c r="E2339" s="130"/>
      <c r="F2339" s="130"/>
      <c r="G2339" s="130"/>
      <c r="H2339" s="130"/>
      <c r="I2339" s="130"/>
      <c r="J2339" s="130"/>
      <c r="K2339" s="130"/>
      <c r="L2339" s="131"/>
    </row>
    <row r="2340" spans="1:12" ht="13.8" customHeight="1">
      <c r="A2340" s="74"/>
      <c r="B2340" s="300" t="s">
        <v>76</v>
      </c>
      <c r="C2340" s="301"/>
      <c r="D2340" s="121" t="s">
        <v>54</v>
      </c>
      <c r="E2340" s="121" t="s">
        <v>55</v>
      </c>
      <c r="F2340" s="121" t="s">
        <v>56</v>
      </c>
      <c r="G2340" s="121" t="s">
        <v>57</v>
      </c>
      <c r="H2340" s="121" t="s">
        <v>58</v>
      </c>
      <c r="I2340" s="121" t="s">
        <v>82</v>
      </c>
      <c r="J2340" s="2"/>
      <c r="K2340" s="2"/>
      <c r="L2340" s="131"/>
    </row>
    <row r="2341" spans="1:12">
      <c r="A2341" s="74"/>
      <c r="B2341" s="261" t="s">
        <v>75</v>
      </c>
      <c r="C2341" s="262"/>
      <c r="D2341" s="41"/>
      <c r="E2341" s="42"/>
      <c r="F2341" s="43"/>
      <c r="G2341" s="42">
        <v>2</v>
      </c>
      <c r="H2341" s="44"/>
      <c r="I2341" s="46"/>
      <c r="J2341" s="254"/>
      <c r="K2341" s="256"/>
      <c r="L2341" s="131"/>
    </row>
    <row r="2342" spans="1:12" ht="13.8" customHeight="1">
      <c r="A2342" s="74"/>
      <c r="B2342" s="261" t="s">
        <v>78</v>
      </c>
      <c r="C2342" s="262"/>
      <c r="D2342" s="41"/>
      <c r="E2342" s="42"/>
      <c r="F2342" s="43"/>
      <c r="G2342" s="42">
        <v>1</v>
      </c>
      <c r="H2342" s="44"/>
      <c r="I2342" s="46"/>
      <c r="J2342" s="353"/>
      <c r="K2342" s="354"/>
      <c r="L2342" s="131"/>
    </row>
    <row r="2343" spans="1:12">
      <c r="A2343" s="74"/>
      <c r="B2343" s="261" t="s">
        <v>74</v>
      </c>
      <c r="C2343" s="262"/>
      <c r="D2343" s="41"/>
      <c r="E2343" s="42"/>
      <c r="F2343" s="43"/>
      <c r="G2343" s="42">
        <v>2</v>
      </c>
      <c r="H2343" s="44"/>
      <c r="I2343" s="46"/>
      <c r="J2343" s="322"/>
      <c r="K2343" s="323"/>
      <c r="L2343" s="131"/>
    </row>
    <row r="2344" spans="1:12">
      <c r="A2344" s="74"/>
      <c r="B2344" s="21"/>
      <c r="C2344" s="21"/>
      <c r="D2344" s="2"/>
      <c r="E2344" s="113"/>
      <c r="F2344" s="2"/>
      <c r="G2344" s="2"/>
      <c r="H2344" s="2"/>
      <c r="I2344" s="121"/>
      <c r="J2344" s="121" t="s">
        <v>52</v>
      </c>
      <c r="K2344" s="4">
        <f>SUM(G2341:G2343)</f>
        <v>5</v>
      </c>
      <c r="L2344" s="131"/>
    </row>
    <row r="2345" spans="1:12">
      <c r="A2345" s="74"/>
      <c r="B2345" s="238" t="s">
        <v>621</v>
      </c>
      <c r="C2345" s="239"/>
      <c r="D2345" s="239"/>
      <c r="E2345" s="239"/>
      <c r="F2345" s="239"/>
      <c r="G2345" s="239"/>
      <c r="H2345" s="239"/>
      <c r="I2345" s="13"/>
      <c r="J2345" s="13"/>
      <c r="K2345" s="14"/>
      <c r="L2345" s="131"/>
    </row>
    <row r="2346" spans="1:12">
      <c r="A2346" s="74"/>
      <c r="B2346" s="16"/>
      <c r="C2346" s="130"/>
      <c r="D2346" s="130"/>
      <c r="E2346" s="130"/>
      <c r="F2346" s="130"/>
      <c r="G2346" s="130"/>
      <c r="H2346" s="130"/>
      <c r="I2346" s="130"/>
      <c r="J2346" s="130"/>
      <c r="K2346" s="130"/>
      <c r="L2346" s="131"/>
    </row>
    <row r="2347" spans="1:12" ht="13.8" customHeight="1">
      <c r="A2347" s="67" t="s">
        <v>401</v>
      </c>
      <c r="B2347" s="319" t="s">
        <v>84</v>
      </c>
      <c r="C2347" s="320"/>
      <c r="D2347" s="320"/>
      <c r="E2347" s="320"/>
      <c r="F2347" s="320"/>
      <c r="G2347" s="320"/>
      <c r="H2347" s="320"/>
      <c r="I2347" s="320"/>
      <c r="J2347" s="320"/>
      <c r="K2347" s="320"/>
      <c r="L2347" s="321"/>
    </row>
    <row r="2348" spans="1:12" ht="13.8" customHeight="1">
      <c r="A2348" s="74"/>
      <c r="B2348" s="16"/>
      <c r="C2348" s="130"/>
      <c r="D2348" s="130"/>
      <c r="E2348" s="130"/>
      <c r="F2348" s="130"/>
      <c r="G2348" s="130"/>
      <c r="H2348" s="130"/>
      <c r="I2348" s="130"/>
      <c r="J2348" s="130"/>
      <c r="K2348" s="130"/>
      <c r="L2348" s="131"/>
    </row>
    <row r="2349" spans="1:12">
      <c r="A2349" s="74"/>
      <c r="B2349" s="300" t="s">
        <v>76</v>
      </c>
      <c r="C2349" s="301"/>
      <c r="D2349" s="121" t="s">
        <v>54</v>
      </c>
      <c r="E2349" s="121" t="s">
        <v>55</v>
      </c>
      <c r="F2349" s="121" t="s">
        <v>56</v>
      </c>
      <c r="G2349" s="121" t="s">
        <v>57</v>
      </c>
      <c r="H2349" s="121" t="s">
        <v>58</v>
      </c>
      <c r="I2349" s="121" t="s">
        <v>82</v>
      </c>
      <c r="J2349" s="2"/>
      <c r="K2349" s="2"/>
      <c r="L2349" s="131"/>
    </row>
    <row r="2350" spans="1:12" ht="13.8" customHeight="1">
      <c r="A2350" s="74"/>
      <c r="B2350" s="261" t="s">
        <v>78</v>
      </c>
      <c r="C2350" s="262"/>
      <c r="D2350" s="41"/>
      <c r="E2350" s="42"/>
      <c r="F2350" s="43"/>
      <c r="G2350" s="42">
        <v>1</v>
      </c>
      <c r="H2350" s="44"/>
      <c r="I2350" s="46"/>
      <c r="J2350" s="252"/>
      <c r="K2350" s="253"/>
      <c r="L2350" s="131"/>
    </row>
    <row r="2351" spans="1:12">
      <c r="A2351" s="74"/>
      <c r="B2351" s="126"/>
      <c r="C2351" s="126"/>
      <c r="D2351" s="42"/>
      <c r="E2351" s="42"/>
      <c r="F2351" s="43"/>
      <c r="G2351" s="42"/>
      <c r="H2351" s="44"/>
      <c r="I2351" s="44"/>
      <c r="J2351" s="118"/>
      <c r="K2351" s="118"/>
      <c r="L2351" s="131"/>
    </row>
    <row r="2352" spans="1:12">
      <c r="A2352" s="74"/>
      <c r="B2352" s="126"/>
      <c r="C2352" s="126"/>
      <c r="D2352" s="42"/>
      <c r="E2352" s="42"/>
      <c r="F2352" s="43"/>
      <c r="G2352" s="42"/>
      <c r="H2352" s="44"/>
      <c r="I2352" s="44"/>
      <c r="J2352" s="122" t="s">
        <v>52</v>
      </c>
      <c r="K2352" s="50">
        <f>SUM(G2350:G2350)</f>
        <v>1</v>
      </c>
      <c r="L2352" s="131"/>
    </row>
    <row r="2353" spans="1:12">
      <c r="A2353" s="74"/>
      <c r="B2353" s="238" t="s">
        <v>621</v>
      </c>
      <c r="C2353" s="239"/>
      <c r="D2353" s="239"/>
      <c r="E2353" s="239"/>
      <c r="F2353" s="239"/>
      <c r="G2353" s="239"/>
      <c r="H2353" s="239"/>
      <c r="I2353" s="48"/>
      <c r="J2353" s="124"/>
      <c r="K2353" s="60"/>
      <c r="L2353" s="131"/>
    </row>
    <row r="2354" spans="1:12">
      <c r="A2354" s="74"/>
      <c r="B2354" s="16"/>
      <c r="C2354" s="16"/>
      <c r="D2354" s="16"/>
      <c r="E2354" s="16"/>
      <c r="F2354" s="16"/>
      <c r="G2354" s="130"/>
      <c r="H2354" s="130"/>
      <c r="I2354" s="130"/>
      <c r="J2354" s="130"/>
      <c r="K2354" s="130"/>
      <c r="L2354" s="131"/>
    </row>
    <row r="2355" spans="1:12" ht="21.6" customHeight="1">
      <c r="A2355" s="67" t="s">
        <v>402</v>
      </c>
      <c r="B2355" s="319" t="s">
        <v>364</v>
      </c>
      <c r="C2355" s="320"/>
      <c r="D2355" s="320"/>
      <c r="E2355" s="320"/>
      <c r="F2355" s="320"/>
      <c r="G2355" s="320"/>
      <c r="H2355" s="320"/>
      <c r="I2355" s="320"/>
      <c r="J2355" s="320"/>
      <c r="K2355" s="320"/>
      <c r="L2355" s="321"/>
    </row>
    <row r="2356" spans="1:12" ht="13.8" customHeight="1">
      <c r="A2356" s="73"/>
      <c r="B2356" s="15"/>
      <c r="C2356" s="130"/>
      <c r="D2356" s="130"/>
      <c r="E2356" s="130"/>
      <c r="F2356" s="130"/>
      <c r="G2356" s="130"/>
      <c r="H2356" s="130"/>
      <c r="I2356" s="130"/>
      <c r="J2356" s="130"/>
      <c r="K2356" s="130"/>
      <c r="L2356" s="131"/>
    </row>
    <row r="2357" spans="1:12">
      <c r="A2357" s="74"/>
      <c r="B2357" s="300" t="s">
        <v>76</v>
      </c>
      <c r="C2357" s="301"/>
      <c r="D2357" s="121" t="s">
        <v>54</v>
      </c>
      <c r="E2357" s="121" t="s">
        <v>55</v>
      </c>
      <c r="F2357" s="121" t="s">
        <v>56</v>
      </c>
      <c r="G2357" s="121" t="s">
        <v>57</v>
      </c>
      <c r="H2357" s="121" t="s">
        <v>58</v>
      </c>
      <c r="I2357" s="121" t="s">
        <v>82</v>
      </c>
      <c r="J2357" s="2"/>
      <c r="K2357" s="2"/>
      <c r="L2357" s="131"/>
    </row>
    <row r="2358" spans="1:12" ht="13.8" customHeight="1">
      <c r="A2358" s="74"/>
      <c r="B2358" s="261" t="s">
        <v>74</v>
      </c>
      <c r="C2358" s="262"/>
      <c r="D2358" s="42">
        <v>1.45</v>
      </c>
      <c r="E2358" s="42">
        <v>0.5</v>
      </c>
      <c r="F2358" s="43"/>
      <c r="G2358" s="42">
        <v>1</v>
      </c>
      <c r="H2358" s="44"/>
      <c r="I2358" s="44">
        <f>D2358*E2358*G2358</f>
        <v>0.72499999999999998</v>
      </c>
      <c r="J2358" s="254"/>
      <c r="K2358" s="256"/>
      <c r="L2358" s="131"/>
    </row>
    <row r="2359" spans="1:12">
      <c r="A2359" s="74"/>
      <c r="B2359" s="261" t="s">
        <v>75</v>
      </c>
      <c r="C2359" s="262"/>
      <c r="D2359" s="42">
        <v>1.45</v>
      </c>
      <c r="E2359" s="42">
        <v>0.5</v>
      </c>
      <c r="F2359" s="43"/>
      <c r="G2359" s="42">
        <v>1</v>
      </c>
      <c r="H2359" s="44"/>
      <c r="I2359" s="44">
        <f>D2359*E2359*G2359</f>
        <v>0.72499999999999998</v>
      </c>
      <c r="J2359" s="322"/>
      <c r="K2359" s="323"/>
      <c r="L2359" s="131"/>
    </row>
    <row r="2360" spans="1:12">
      <c r="A2360" s="74"/>
      <c r="B2360" s="261" t="s">
        <v>62</v>
      </c>
      <c r="C2360" s="262"/>
      <c r="D2360" s="42">
        <v>2.5</v>
      </c>
      <c r="E2360" s="42">
        <v>0.6</v>
      </c>
      <c r="F2360" s="43"/>
      <c r="G2360" s="42">
        <v>1</v>
      </c>
      <c r="H2360" s="44"/>
      <c r="I2360" s="44">
        <f>D2360*E2360*G2360</f>
        <v>1.5</v>
      </c>
      <c r="J2360" s="118"/>
      <c r="K2360" s="118"/>
      <c r="L2360" s="131"/>
    </row>
    <row r="2361" spans="1:12">
      <c r="A2361" s="74"/>
      <c r="B2361" s="55"/>
      <c r="C2361" s="56"/>
      <c r="D2361" s="56"/>
      <c r="E2361" s="56"/>
      <c r="F2361" s="56"/>
      <c r="G2361" s="56"/>
      <c r="H2361" s="56"/>
      <c r="I2361" s="56"/>
      <c r="J2361" s="57" t="s">
        <v>52</v>
      </c>
      <c r="K2361" s="58">
        <f>SUM(I2358:I2360)</f>
        <v>2.95</v>
      </c>
      <c r="L2361" s="131"/>
    </row>
    <row r="2362" spans="1:12">
      <c r="A2362" s="74"/>
      <c r="B2362" s="238" t="s">
        <v>621</v>
      </c>
      <c r="C2362" s="239"/>
      <c r="D2362" s="239"/>
      <c r="E2362" s="239"/>
      <c r="F2362" s="239"/>
      <c r="G2362" s="239"/>
      <c r="H2362" s="239"/>
      <c r="I2362" s="130"/>
      <c r="J2362" s="123"/>
      <c r="K2362" s="139"/>
      <c r="L2362" s="131"/>
    </row>
    <row r="2363" spans="1:12">
      <c r="A2363" s="74"/>
      <c r="B2363" s="16"/>
      <c r="C2363" s="130"/>
      <c r="D2363" s="130"/>
      <c r="E2363" s="130"/>
      <c r="F2363" s="130"/>
      <c r="G2363" s="130"/>
      <c r="H2363" s="130"/>
      <c r="I2363" s="130"/>
      <c r="J2363" s="130"/>
      <c r="K2363" s="130"/>
      <c r="L2363" s="131"/>
    </row>
    <row r="2364" spans="1:12" ht="21" customHeight="1">
      <c r="A2364" s="67" t="s">
        <v>403</v>
      </c>
      <c r="B2364" s="319" t="s">
        <v>89</v>
      </c>
      <c r="C2364" s="320"/>
      <c r="D2364" s="320"/>
      <c r="E2364" s="320"/>
      <c r="F2364" s="320"/>
      <c r="G2364" s="320"/>
      <c r="H2364" s="320"/>
      <c r="I2364" s="320"/>
      <c r="J2364" s="320"/>
      <c r="K2364" s="320"/>
      <c r="L2364" s="321"/>
    </row>
    <row r="2365" spans="1:12">
      <c r="A2365" s="73"/>
      <c r="B2365" s="15"/>
      <c r="C2365" s="130"/>
      <c r="D2365" s="130"/>
      <c r="E2365" s="130"/>
      <c r="F2365" s="130"/>
      <c r="G2365" s="130"/>
      <c r="H2365" s="130"/>
      <c r="I2365" s="130"/>
      <c r="J2365" s="130"/>
      <c r="K2365" s="130"/>
      <c r="L2365" s="131"/>
    </row>
    <row r="2366" spans="1:12">
      <c r="A2366" s="74"/>
      <c r="B2366" s="300" t="s">
        <v>76</v>
      </c>
      <c r="C2366" s="301"/>
      <c r="D2366" s="121" t="s">
        <v>54</v>
      </c>
      <c r="E2366" s="121" t="s">
        <v>55</v>
      </c>
      <c r="F2366" s="121" t="s">
        <v>56</v>
      </c>
      <c r="G2366" s="121" t="s">
        <v>57</v>
      </c>
      <c r="H2366" s="121" t="s">
        <v>58</v>
      </c>
      <c r="I2366" s="121" t="s">
        <v>82</v>
      </c>
      <c r="J2366" s="2"/>
      <c r="K2366" s="2"/>
      <c r="L2366" s="131"/>
    </row>
    <row r="2367" spans="1:12">
      <c r="A2367" s="74"/>
      <c r="B2367" s="261" t="s">
        <v>74</v>
      </c>
      <c r="C2367" s="262"/>
      <c r="D2367" s="56"/>
      <c r="E2367" s="56"/>
      <c r="F2367" s="56"/>
      <c r="G2367" s="42">
        <v>2</v>
      </c>
      <c r="H2367" s="56"/>
      <c r="I2367" s="56"/>
      <c r="J2367" s="254"/>
      <c r="K2367" s="256"/>
      <c r="L2367" s="131"/>
    </row>
    <row r="2368" spans="1:12">
      <c r="A2368" s="74"/>
      <c r="B2368" s="261" t="s">
        <v>75</v>
      </c>
      <c r="C2368" s="262"/>
      <c r="D2368" s="42"/>
      <c r="E2368" s="42"/>
      <c r="F2368" s="43"/>
      <c r="G2368" s="42">
        <v>2</v>
      </c>
      <c r="H2368" s="44"/>
      <c r="I2368" s="44"/>
      <c r="J2368" s="322"/>
      <c r="K2368" s="323"/>
      <c r="L2368" s="131"/>
    </row>
    <row r="2369" spans="1:12">
      <c r="A2369" s="74"/>
      <c r="B2369" s="126"/>
      <c r="C2369" s="126"/>
      <c r="D2369" s="42"/>
      <c r="E2369" s="42"/>
      <c r="F2369" s="43"/>
      <c r="G2369" s="42"/>
      <c r="H2369" s="44"/>
      <c r="I2369" s="44"/>
      <c r="J2369" s="118"/>
      <c r="K2369" s="118"/>
      <c r="L2369" s="131"/>
    </row>
    <row r="2370" spans="1:12">
      <c r="A2370" s="74"/>
      <c r="B2370" s="126"/>
      <c r="C2370" s="126"/>
      <c r="D2370" s="42"/>
      <c r="E2370" s="42"/>
      <c r="F2370" s="43"/>
      <c r="G2370" s="42"/>
      <c r="H2370" s="44"/>
      <c r="I2370" s="44"/>
      <c r="J2370" s="122" t="s">
        <v>52</v>
      </c>
      <c r="K2370" s="50">
        <f>SUM(G2367:G2368)</f>
        <v>4</v>
      </c>
      <c r="L2370" s="131"/>
    </row>
    <row r="2371" spans="1:12">
      <c r="A2371" s="74"/>
      <c r="B2371" s="238" t="s">
        <v>621</v>
      </c>
      <c r="C2371" s="239"/>
      <c r="D2371" s="239"/>
      <c r="E2371" s="239"/>
      <c r="F2371" s="239"/>
      <c r="G2371" s="239"/>
      <c r="H2371" s="239"/>
      <c r="I2371" s="130"/>
      <c r="J2371" s="130"/>
      <c r="K2371" s="130"/>
      <c r="L2371" s="131"/>
    </row>
    <row r="2372" spans="1:12">
      <c r="A2372" s="74"/>
      <c r="B2372" s="16"/>
      <c r="C2372" s="130"/>
      <c r="D2372" s="130"/>
      <c r="E2372" s="130"/>
      <c r="F2372" s="130"/>
      <c r="G2372" s="130"/>
      <c r="H2372" s="130"/>
      <c r="I2372" s="130"/>
      <c r="J2372" s="130"/>
      <c r="K2372" s="130"/>
      <c r="L2372" s="131"/>
    </row>
    <row r="2373" spans="1:12">
      <c r="A2373" s="67" t="s">
        <v>404</v>
      </c>
      <c r="B2373" s="248" t="s">
        <v>90</v>
      </c>
      <c r="C2373" s="248"/>
      <c r="D2373" s="248"/>
      <c r="E2373" s="248"/>
      <c r="F2373" s="248"/>
      <c r="G2373" s="248"/>
      <c r="H2373" s="248"/>
      <c r="I2373" s="248"/>
      <c r="J2373" s="248"/>
      <c r="K2373" s="248"/>
      <c r="L2373" s="249"/>
    </row>
    <row r="2374" spans="1:12">
      <c r="A2374" s="74"/>
      <c r="B2374" s="16"/>
      <c r="C2374" s="130"/>
      <c r="D2374" s="130"/>
      <c r="E2374" s="130"/>
      <c r="F2374" s="130"/>
      <c r="G2374" s="130"/>
      <c r="H2374" s="130"/>
      <c r="I2374" s="130"/>
      <c r="J2374" s="130"/>
      <c r="K2374" s="130"/>
      <c r="L2374" s="131"/>
    </row>
    <row r="2375" spans="1:12">
      <c r="A2375" s="74"/>
      <c r="B2375" s="300" t="s">
        <v>76</v>
      </c>
      <c r="C2375" s="301"/>
      <c r="D2375" s="121" t="s">
        <v>54</v>
      </c>
      <c r="E2375" s="121" t="s">
        <v>55</v>
      </c>
      <c r="F2375" s="121" t="s">
        <v>56</v>
      </c>
      <c r="G2375" s="121" t="s">
        <v>57</v>
      </c>
      <c r="H2375" s="121" t="s">
        <v>58</v>
      </c>
      <c r="I2375" s="121" t="s">
        <v>82</v>
      </c>
      <c r="J2375" s="2"/>
      <c r="K2375" s="2"/>
      <c r="L2375" s="131"/>
    </row>
    <row r="2376" spans="1:12" ht="25.95" customHeight="1">
      <c r="A2376" s="74"/>
      <c r="B2376" s="365" t="s">
        <v>62</v>
      </c>
      <c r="C2376" s="365"/>
      <c r="D2376" s="42"/>
      <c r="E2376" s="42"/>
      <c r="F2376" s="43"/>
      <c r="G2376" s="42">
        <v>1</v>
      </c>
      <c r="H2376" s="44"/>
      <c r="I2376" s="44">
        <f t="shared" ref="I2376" si="76">E2376*D2376</f>
        <v>0</v>
      </c>
      <c r="J2376" s="365"/>
      <c r="K2376" s="365"/>
      <c r="L2376" s="131"/>
    </row>
    <row r="2377" spans="1:12">
      <c r="A2377" s="74"/>
      <c r="B2377" s="55"/>
      <c r="C2377" s="56"/>
      <c r="D2377" s="56"/>
      <c r="E2377" s="56"/>
      <c r="F2377" s="56"/>
      <c r="G2377" s="56"/>
      <c r="H2377" s="56"/>
      <c r="I2377" s="56"/>
      <c r="J2377" s="26" t="s">
        <v>52</v>
      </c>
      <c r="K2377" s="59">
        <f>SUM(G2376:G2376)</f>
        <v>1</v>
      </c>
      <c r="L2377" s="131"/>
    </row>
    <row r="2378" spans="1:12">
      <c r="A2378" s="74"/>
      <c r="B2378" s="238" t="s">
        <v>621</v>
      </c>
      <c r="C2378" s="239"/>
      <c r="D2378" s="239"/>
      <c r="E2378" s="239"/>
      <c r="F2378" s="239"/>
      <c r="G2378" s="239"/>
      <c r="H2378" s="239"/>
      <c r="I2378" s="130"/>
      <c r="J2378" s="221"/>
      <c r="K2378" s="230"/>
      <c r="L2378" s="131"/>
    </row>
    <row r="2379" spans="1:12">
      <c r="A2379" s="74"/>
      <c r="B2379" s="16"/>
      <c r="C2379" s="130"/>
      <c r="D2379" s="130"/>
      <c r="E2379" s="130"/>
      <c r="F2379" s="130"/>
      <c r="G2379" s="130"/>
      <c r="H2379" s="130"/>
      <c r="I2379" s="130"/>
      <c r="J2379" s="130"/>
      <c r="K2379" s="130"/>
      <c r="L2379" s="131"/>
    </row>
    <row r="2380" spans="1:12">
      <c r="A2380" s="67" t="s">
        <v>405</v>
      </c>
      <c r="B2380" s="248" t="s">
        <v>88</v>
      </c>
      <c r="C2380" s="248"/>
      <c r="D2380" s="248"/>
      <c r="E2380" s="248"/>
      <c r="F2380" s="248"/>
      <c r="G2380" s="248"/>
      <c r="H2380" s="248"/>
      <c r="I2380" s="248"/>
      <c r="J2380" s="248"/>
      <c r="K2380" s="248"/>
      <c r="L2380" s="249"/>
    </row>
    <row r="2381" spans="1:12">
      <c r="A2381" s="74"/>
      <c r="B2381" s="16"/>
      <c r="C2381" s="130"/>
      <c r="D2381" s="130"/>
      <c r="E2381" s="130"/>
      <c r="F2381" s="130"/>
      <c r="G2381" s="130"/>
      <c r="H2381" s="130"/>
      <c r="I2381" s="130"/>
      <c r="J2381" s="130"/>
      <c r="K2381" s="130"/>
      <c r="L2381" s="131"/>
    </row>
    <row r="2382" spans="1:12">
      <c r="A2382" s="74"/>
      <c r="B2382" s="300" t="s">
        <v>76</v>
      </c>
      <c r="C2382" s="301"/>
      <c r="D2382" s="121" t="s">
        <v>54</v>
      </c>
      <c r="E2382" s="121" t="s">
        <v>55</v>
      </c>
      <c r="F2382" s="121" t="s">
        <v>56</v>
      </c>
      <c r="G2382" s="121" t="s">
        <v>57</v>
      </c>
      <c r="H2382" s="121" t="s">
        <v>58</v>
      </c>
      <c r="I2382" s="121" t="s">
        <v>82</v>
      </c>
      <c r="J2382" s="2"/>
      <c r="K2382" s="2"/>
      <c r="L2382" s="131"/>
    </row>
    <row r="2383" spans="1:12">
      <c r="A2383" s="74"/>
      <c r="B2383" s="261" t="s">
        <v>75</v>
      </c>
      <c r="C2383" s="262"/>
      <c r="D2383" s="41"/>
      <c r="E2383" s="42"/>
      <c r="F2383" s="43"/>
      <c r="G2383" s="42">
        <v>2</v>
      </c>
      <c r="H2383" s="44"/>
      <c r="I2383" s="46"/>
      <c r="J2383" s="254"/>
      <c r="K2383" s="256"/>
      <c r="L2383" s="131"/>
    </row>
    <row r="2384" spans="1:12">
      <c r="A2384" s="74"/>
      <c r="B2384" s="261" t="s">
        <v>74</v>
      </c>
      <c r="C2384" s="262"/>
      <c r="D2384" s="29"/>
      <c r="E2384" s="30"/>
      <c r="F2384" s="43"/>
      <c r="G2384" s="42">
        <v>2</v>
      </c>
      <c r="H2384" s="44"/>
      <c r="I2384" s="46"/>
      <c r="J2384" s="353"/>
      <c r="K2384" s="354"/>
      <c r="L2384" s="131"/>
    </row>
    <row r="2385" spans="1:12">
      <c r="A2385" s="74"/>
      <c r="B2385" s="261" t="s">
        <v>152</v>
      </c>
      <c r="C2385" s="262"/>
      <c r="D2385" s="29"/>
      <c r="E2385" s="30"/>
      <c r="F2385" s="43"/>
      <c r="G2385" s="42">
        <v>1</v>
      </c>
      <c r="H2385" s="44"/>
      <c r="I2385" s="46"/>
      <c r="J2385" s="353"/>
      <c r="K2385" s="354"/>
      <c r="L2385" s="131"/>
    </row>
    <row r="2386" spans="1:12">
      <c r="A2386" s="74"/>
      <c r="B2386" s="261" t="s">
        <v>62</v>
      </c>
      <c r="C2386" s="262"/>
      <c r="D2386" s="29"/>
      <c r="E2386" s="30"/>
      <c r="F2386" s="43"/>
      <c r="G2386" s="42">
        <v>2</v>
      </c>
      <c r="H2386" s="44"/>
      <c r="I2386" s="46"/>
      <c r="J2386" s="322"/>
      <c r="K2386" s="323"/>
      <c r="L2386" s="131"/>
    </row>
    <row r="2387" spans="1:12">
      <c r="A2387" s="74"/>
      <c r="B2387" s="55"/>
      <c r="C2387" s="56"/>
      <c r="D2387" s="56"/>
      <c r="E2387" s="56"/>
      <c r="F2387" s="56"/>
      <c r="G2387" s="56"/>
      <c r="H2387" s="56"/>
      <c r="I2387" s="56"/>
      <c r="J2387" s="57" t="s">
        <v>52</v>
      </c>
      <c r="K2387" s="58">
        <f>SUM(G2383:G2386)</f>
        <v>7</v>
      </c>
      <c r="L2387" s="131"/>
    </row>
    <row r="2388" spans="1:12">
      <c r="A2388" s="74"/>
      <c r="B2388" s="238" t="s">
        <v>621</v>
      </c>
      <c r="C2388" s="239"/>
      <c r="D2388" s="239"/>
      <c r="E2388" s="239"/>
      <c r="F2388" s="239"/>
      <c r="G2388" s="239"/>
      <c r="H2388" s="239"/>
      <c r="I2388" s="130"/>
      <c r="J2388" s="123"/>
      <c r="K2388" s="139"/>
      <c r="L2388" s="131"/>
    </row>
    <row r="2389" spans="1:12">
      <c r="A2389" s="74"/>
      <c r="B2389" s="16"/>
      <c r="C2389" s="130"/>
      <c r="D2389" s="130"/>
      <c r="E2389" s="130"/>
      <c r="F2389" s="130"/>
      <c r="G2389" s="130"/>
      <c r="H2389" s="130"/>
      <c r="I2389" s="130"/>
      <c r="J2389" s="130"/>
      <c r="K2389" s="130"/>
      <c r="L2389" s="131"/>
    </row>
    <row r="2390" spans="1:12">
      <c r="A2390" s="67" t="s">
        <v>406</v>
      </c>
      <c r="B2390" s="248" t="s">
        <v>87</v>
      </c>
      <c r="C2390" s="248"/>
      <c r="D2390" s="248"/>
      <c r="E2390" s="248"/>
      <c r="F2390" s="248"/>
      <c r="G2390" s="248"/>
      <c r="H2390" s="248"/>
      <c r="I2390" s="248"/>
      <c r="J2390" s="248"/>
      <c r="K2390" s="248"/>
      <c r="L2390" s="249"/>
    </row>
    <row r="2391" spans="1:12">
      <c r="A2391" s="74"/>
      <c r="B2391" s="16"/>
      <c r="C2391" s="130"/>
      <c r="D2391" s="130"/>
      <c r="E2391" s="130"/>
      <c r="F2391" s="130"/>
      <c r="G2391" s="130"/>
      <c r="H2391" s="130"/>
      <c r="I2391" s="130"/>
      <c r="J2391" s="130"/>
      <c r="K2391" s="130"/>
      <c r="L2391" s="131"/>
    </row>
    <row r="2392" spans="1:12">
      <c r="A2392" s="74"/>
      <c r="B2392" s="300" t="s">
        <v>76</v>
      </c>
      <c r="C2392" s="301"/>
      <c r="D2392" s="121" t="s">
        <v>54</v>
      </c>
      <c r="E2392" s="121" t="s">
        <v>55</v>
      </c>
      <c r="F2392" s="121" t="s">
        <v>56</v>
      </c>
      <c r="G2392" s="121" t="s">
        <v>57</v>
      </c>
      <c r="H2392" s="121" t="s">
        <v>58</v>
      </c>
      <c r="I2392" s="121" t="s">
        <v>82</v>
      </c>
      <c r="J2392" s="2"/>
      <c r="K2392" s="2"/>
      <c r="L2392" s="131"/>
    </row>
    <row r="2393" spans="1:12">
      <c r="A2393" s="74"/>
      <c r="B2393" s="365" t="s">
        <v>74</v>
      </c>
      <c r="C2393" s="365"/>
      <c r="D2393" s="41"/>
      <c r="E2393" s="42"/>
      <c r="F2393" s="43"/>
      <c r="G2393" s="42">
        <v>2</v>
      </c>
      <c r="H2393" s="44"/>
      <c r="I2393" s="46"/>
      <c r="J2393" s="254"/>
      <c r="K2393" s="256"/>
      <c r="L2393" s="131"/>
    </row>
    <row r="2394" spans="1:12">
      <c r="A2394" s="74"/>
      <c r="B2394" s="365" t="s">
        <v>75</v>
      </c>
      <c r="C2394" s="365"/>
      <c r="D2394" s="29"/>
      <c r="E2394" s="30"/>
      <c r="F2394" s="43"/>
      <c r="G2394" s="42">
        <v>2</v>
      </c>
      <c r="H2394" s="44"/>
      <c r="I2394" s="46"/>
      <c r="J2394" s="353"/>
      <c r="K2394" s="354"/>
      <c r="L2394" s="131"/>
    </row>
    <row r="2395" spans="1:12">
      <c r="A2395" s="74"/>
      <c r="B2395" s="261" t="s">
        <v>62</v>
      </c>
      <c r="C2395" s="262"/>
      <c r="D2395" s="29"/>
      <c r="E2395" s="30"/>
      <c r="F2395" s="43"/>
      <c r="G2395" s="42">
        <v>2</v>
      </c>
      <c r="H2395" s="44"/>
      <c r="I2395" s="46"/>
      <c r="J2395" s="136"/>
      <c r="K2395" s="137"/>
      <c r="L2395" s="131"/>
    </row>
    <row r="2396" spans="1:12">
      <c r="A2396" s="74"/>
      <c r="B2396" s="261" t="s">
        <v>152</v>
      </c>
      <c r="C2396" s="262"/>
      <c r="D2396" s="29"/>
      <c r="E2396" s="30"/>
      <c r="F2396" s="43"/>
      <c r="G2396" s="42">
        <v>1</v>
      </c>
      <c r="H2396" s="44"/>
      <c r="I2396" s="46"/>
      <c r="J2396" s="136"/>
      <c r="K2396" s="137"/>
      <c r="L2396" s="131"/>
    </row>
    <row r="2397" spans="1:12">
      <c r="A2397" s="74"/>
      <c r="B2397" s="55"/>
      <c r="C2397" s="56"/>
      <c r="D2397" s="56"/>
      <c r="E2397" s="56"/>
      <c r="F2397" s="56"/>
      <c r="G2397" s="56"/>
      <c r="H2397" s="56"/>
      <c r="I2397" s="56"/>
      <c r="J2397" s="57" t="s">
        <v>52</v>
      </c>
      <c r="K2397" s="58">
        <f>SUM(G2393:G2396)</f>
        <v>7</v>
      </c>
      <c r="L2397" s="131"/>
    </row>
    <row r="2398" spans="1:12">
      <c r="A2398" s="74"/>
      <c r="B2398" s="238" t="s">
        <v>621</v>
      </c>
      <c r="C2398" s="239"/>
      <c r="D2398" s="239"/>
      <c r="E2398" s="239"/>
      <c r="F2398" s="239"/>
      <c r="G2398" s="239"/>
      <c r="H2398" s="239"/>
      <c r="I2398" s="130"/>
      <c r="J2398" s="123"/>
      <c r="K2398" s="139"/>
      <c r="L2398" s="131"/>
    </row>
    <row r="2399" spans="1:12">
      <c r="A2399" s="74"/>
      <c r="B2399" s="16"/>
      <c r="C2399" s="130"/>
      <c r="D2399" s="130"/>
      <c r="E2399" s="130"/>
      <c r="F2399" s="130"/>
      <c r="G2399" s="130"/>
      <c r="H2399" s="130"/>
      <c r="I2399" s="130"/>
      <c r="J2399" s="130"/>
      <c r="K2399" s="130"/>
      <c r="L2399" s="131"/>
    </row>
    <row r="2400" spans="1:12">
      <c r="A2400" s="67" t="s">
        <v>407</v>
      </c>
      <c r="B2400" s="248" t="s">
        <v>85</v>
      </c>
      <c r="C2400" s="248"/>
      <c r="D2400" s="248"/>
      <c r="E2400" s="248"/>
      <c r="F2400" s="248"/>
      <c r="G2400" s="248"/>
      <c r="H2400" s="248"/>
      <c r="I2400" s="248"/>
      <c r="J2400" s="248"/>
      <c r="K2400" s="248"/>
      <c r="L2400" s="249"/>
    </row>
    <row r="2401" spans="1:12">
      <c r="A2401" s="74"/>
      <c r="B2401" s="16"/>
      <c r="C2401" s="130"/>
      <c r="D2401" s="130"/>
      <c r="E2401" s="130"/>
      <c r="F2401" s="130"/>
      <c r="G2401" s="130"/>
      <c r="H2401" s="130"/>
      <c r="I2401" s="130"/>
      <c r="J2401" s="130"/>
      <c r="K2401" s="130"/>
      <c r="L2401" s="131"/>
    </row>
    <row r="2402" spans="1:12">
      <c r="A2402" s="74"/>
      <c r="B2402" s="300" t="s">
        <v>76</v>
      </c>
      <c r="C2402" s="301"/>
      <c r="D2402" s="121" t="s">
        <v>54</v>
      </c>
      <c r="E2402" s="121" t="s">
        <v>55</v>
      </c>
      <c r="F2402" s="121" t="s">
        <v>56</v>
      </c>
      <c r="G2402" s="121" t="s">
        <v>57</v>
      </c>
      <c r="H2402" s="121" t="s">
        <v>58</v>
      </c>
      <c r="I2402" s="121" t="s">
        <v>82</v>
      </c>
      <c r="J2402" s="2"/>
      <c r="K2402" s="2"/>
      <c r="L2402" s="131"/>
    </row>
    <row r="2403" spans="1:12">
      <c r="A2403" s="74"/>
      <c r="B2403" s="365" t="s">
        <v>78</v>
      </c>
      <c r="C2403" s="365"/>
      <c r="D2403" s="42"/>
      <c r="E2403" s="42"/>
      <c r="F2403" s="43"/>
      <c r="G2403" s="42">
        <v>1</v>
      </c>
      <c r="H2403" s="44"/>
      <c r="I2403" s="44"/>
      <c r="J2403" s="322"/>
      <c r="K2403" s="323"/>
      <c r="L2403" s="131"/>
    </row>
    <row r="2404" spans="1:12">
      <c r="A2404" s="74"/>
      <c r="B2404" s="126"/>
      <c r="C2404" s="126"/>
      <c r="D2404" s="42"/>
      <c r="E2404" s="42"/>
      <c r="F2404" s="43"/>
      <c r="G2404" s="42"/>
      <c r="H2404" s="44"/>
      <c r="I2404" s="44"/>
      <c r="J2404" s="118"/>
      <c r="K2404" s="118"/>
      <c r="L2404" s="131"/>
    </row>
    <row r="2405" spans="1:12">
      <c r="A2405" s="74"/>
      <c r="B2405" s="126"/>
      <c r="C2405" s="126"/>
      <c r="D2405" s="42"/>
      <c r="E2405" s="42"/>
      <c r="F2405" s="43"/>
      <c r="G2405" s="42"/>
      <c r="H2405" s="44"/>
      <c r="I2405" s="44"/>
      <c r="J2405" s="122" t="s">
        <v>52</v>
      </c>
      <c r="K2405" s="50">
        <f>SUM(G2403:G2403)</f>
        <v>1</v>
      </c>
      <c r="L2405" s="131"/>
    </row>
    <row r="2406" spans="1:12">
      <c r="A2406" s="74"/>
      <c r="B2406" s="238" t="s">
        <v>621</v>
      </c>
      <c r="C2406" s="239"/>
      <c r="D2406" s="239"/>
      <c r="E2406" s="239"/>
      <c r="F2406" s="239"/>
      <c r="G2406" s="239"/>
      <c r="H2406" s="239"/>
      <c r="I2406" s="48"/>
      <c r="J2406" s="124"/>
      <c r="K2406" s="60"/>
      <c r="L2406" s="131"/>
    </row>
    <row r="2407" spans="1:12">
      <c r="A2407" s="74"/>
      <c r="B2407" s="16"/>
      <c r="C2407" s="130"/>
      <c r="D2407" s="130"/>
      <c r="E2407" s="130"/>
      <c r="F2407" s="130"/>
      <c r="G2407" s="130"/>
      <c r="H2407" s="130"/>
      <c r="I2407" s="130"/>
      <c r="J2407" s="130"/>
      <c r="K2407" s="130"/>
      <c r="L2407" s="131"/>
    </row>
    <row r="2408" spans="1:12">
      <c r="A2408" s="67" t="s">
        <v>408</v>
      </c>
      <c r="B2408" s="248" t="s">
        <v>86</v>
      </c>
      <c r="C2408" s="248"/>
      <c r="D2408" s="248"/>
      <c r="E2408" s="248"/>
      <c r="F2408" s="248"/>
      <c r="G2408" s="248"/>
      <c r="H2408" s="248"/>
      <c r="I2408" s="248"/>
      <c r="J2408" s="248"/>
      <c r="K2408" s="248"/>
      <c r="L2408" s="249"/>
    </row>
    <row r="2409" spans="1:12">
      <c r="A2409" s="74"/>
      <c r="B2409" s="16"/>
      <c r="C2409" s="130"/>
      <c r="D2409" s="130"/>
      <c r="E2409" s="130"/>
      <c r="F2409" s="130"/>
      <c r="G2409" s="130"/>
      <c r="H2409" s="130"/>
      <c r="I2409" s="130"/>
      <c r="J2409" s="130"/>
      <c r="K2409" s="130"/>
      <c r="L2409" s="131"/>
    </row>
    <row r="2410" spans="1:12">
      <c r="A2410" s="74"/>
      <c r="B2410" s="300" t="s">
        <v>76</v>
      </c>
      <c r="C2410" s="301"/>
      <c r="D2410" s="121" t="s">
        <v>54</v>
      </c>
      <c r="E2410" s="121" t="s">
        <v>55</v>
      </c>
      <c r="F2410" s="121" t="s">
        <v>56</v>
      </c>
      <c r="G2410" s="121" t="s">
        <v>57</v>
      </c>
      <c r="H2410" s="121" t="s">
        <v>58</v>
      </c>
      <c r="I2410" s="121" t="s">
        <v>82</v>
      </c>
      <c r="J2410" s="2"/>
      <c r="K2410" s="2"/>
      <c r="L2410" s="131"/>
    </row>
    <row r="2411" spans="1:12">
      <c r="A2411" s="74"/>
      <c r="B2411" s="365" t="s">
        <v>78</v>
      </c>
      <c r="C2411" s="365"/>
      <c r="D2411" s="42"/>
      <c r="E2411" s="42"/>
      <c r="F2411" s="43"/>
      <c r="G2411" s="42">
        <v>3</v>
      </c>
      <c r="H2411" s="44"/>
      <c r="I2411" s="44"/>
      <c r="J2411" s="322"/>
      <c r="K2411" s="323"/>
      <c r="L2411" s="131"/>
    </row>
    <row r="2412" spans="1:12">
      <c r="A2412" s="74"/>
      <c r="B2412" s="126"/>
      <c r="C2412" s="126"/>
      <c r="D2412" s="42"/>
      <c r="E2412" s="42"/>
      <c r="F2412" s="43"/>
      <c r="G2412" s="42"/>
      <c r="H2412" s="44"/>
      <c r="I2412" s="44"/>
      <c r="J2412" s="118"/>
      <c r="K2412" s="118"/>
      <c r="L2412" s="131"/>
    </row>
    <row r="2413" spans="1:12">
      <c r="A2413" s="74"/>
      <c r="B2413" s="126"/>
      <c r="C2413" s="126"/>
      <c r="D2413" s="42"/>
      <c r="E2413" s="42"/>
      <c r="F2413" s="43"/>
      <c r="G2413" s="42"/>
      <c r="H2413" s="44"/>
      <c r="I2413" s="44"/>
      <c r="J2413" s="122" t="s">
        <v>52</v>
      </c>
      <c r="K2413" s="50">
        <f>SUM(G2411:G2411)</f>
        <v>3</v>
      </c>
      <c r="L2413" s="131"/>
    </row>
    <row r="2414" spans="1:12">
      <c r="A2414" s="74"/>
      <c r="B2414" s="238" t="s">
        <v>621</v>
      </c>
      <c r="C2414" s="239"/>
      <c r="D2414" s="239"/>
      <c r="E2414" s="239"/>
      <c r="F2414" s="239"/>
      <c r="G2414" s="239"/>
      <c r="H2414" s="239"/>
      <c r="I2414" s="48"/>
      <c r="J2414" s="124"/>
      <c r="K2414" s="60"/>
      <c r="L2414" s="131"/>
    </row>
    <row r="2415" spans="1:12">
      <c r="A2415" s="74"/>
      <c r="B2415" s="16"/>
      <c r="C2415" s="130"/>
      <c r="D2415" s="130"/>
      <c r="E2415" s="130"/>
      <c r="F2415" s="130"/>
      <c r="G2415" s="130"/>
      <c r="H2415" s="130"/>
      <c r="I2415" s="130"/>
      <c r="J2415" s="130"/>
      <c r="K2415" s="130"/>
      <c r="L2415" s="131"/>
    </row>
    <row r="2416" spans="1:12">
      <c r="A2416" s="67" t="s">
        <v>409</v>
      </c>
      <c r="B2416" s="248" t="s">
        <v>363</v>
      </c>
      <c r="C2416" s="248"/>
      <c r="D2416" s="248"/>
      <c r="E2416" s="248"/>
      <c r="F2416" s="248"/>
      <c r="G2416" s="248"/>
      <c r="H2416" s="248"/>
      <c r="I2416" s="248"/>
      <c r="J2416" s="248"/>
      <c r="K2416" s="248"/>
      <c r="L2416" s="249"/>
    </row>
    <row r="2417" spans="1:12">
      <c r="A2417" s="74"/>
      <c r="B2417" s="16"/>
      <c r="C2417" s="130"/>
      <c r="D2417" s="130"/>
      <c r="E2417" s="130"/>
      <c r="F2417" s="130"/>
      <c r="G2417" s="130"/>
      <c r="H2417" s="130"/>
      <c r="I2417" s="130"/>
      <c r="J2417" s="130"/>
      <c r="K2417" s="130"/>
      <c r="L2417" s="131"/>
    </row>
    <row r="2418" spans="1:12">
      <c r="A2418" s="74"/>
      <c r="B2418" s="300" t="s">
        <v>76</v>
      </c>
      <c r="C2418" s="301"/>
      <c r="D2418" s="121" t="s">
        <v>54</v>
      </c>
      <c r="E2418" s="121" t="s">
        <v>55</v>
      </c>
      <c r="F2418" s="121" t="s">
        <v>56</v>
      </c>
      <c r="G2418" s="121" t="s">
        <v>57</v>
      </c>
      <c r="H2418" s="121" t="s">
        <v>58</v>
      </c>
      <c r="I2418" s="121" t="s">
        <v>82</v>
      </c>
      <c r="J2418" s="2"/>
      <c r="K2418" s="2"/>
      <c r="L2418" s="131"/>
    </row>
    <row r="2419" spans="1:12">
      <c r="A2419" s="74"/>
      <c r="B2419" s="261" t="s">
        <v>74</v>
      </c>
      <c r="C2419" s="262"/>
      <c r="D2419" s="41"/>
      <c r="E2419" s="42"/>
      <c r="F2419" s="43"/>
      <c r="G2419" s="42">
        <v>2</v>
      </c>
      <c r="H2419" s="44"/>
      <c r="I2419" s="46"/>
      <c r="J2419" s="297"/>
      <c r="K2419" s="297"/>
      <c r="L2419" s="131"/>
    </row>
    <row r="2420" spans="1:12">
      <c r="A2420" s="74"/>
      <c r="B2420" s="261" t="s">
        <v>75</v>
      </c>
      <c r="C2420" s="262"/>
      <c r="D2420" s="41"/>
      <c r="E2420" s="42"/>
      <c r="F2420" s="43"/>
      <c r="G2420" s="42">
        <v>2</v>
      </c>
      <c r="H2420" s="44"/>
      <c r="I2420" s="46"/>
      <c r="J2420" s="297"/>
      <c r="K2420" s="297"/>
      <c r="L2420" s="131"/>
    </row>
    <row r="2421" spans="1:12">
      <c r="A2421" s="74"/>
      <c r="B2421" s="261" t="s">
        <v>78</v>
      </c>
      <c r="C2421" s="262"/>
      <c r="D2421" s="41"/>
      <c r="E2421" s="42"/>
      <c r="F2421" s="43"/>
      <c r="G2421" s="42">
        <v>1</v>
      </c>
      <c r="H2421" s="44"/>
      <c r="I2421" s="46"/>
      <c r="J2421" s="297"/>
      <c r="K2421" s="297"/>
      <c r="L2421" s="131"/>
    </row>
    <row r="2422" spans="1:12">
      <c r="A2422" s="74"/>
      <c r="B2422" s="55"/>
      <c r="C2422" s="56"/>
      <c r="D2422" s="56"/>
      <c r="E2422" s="56"/>
      <c r="F2422" s="56"/>
      <c r="G2422" s="56"/>
      <c r="H2422" s="56"/>
      <c r="I2422" s="56"/>
      <c r="J2422" s="57" t="s">
        <v>52</v>
      </c>
      <c r="K2422" s="58">
        <f>SUM(G2419:G2421)</f>
        <v>5</v>
      </c>
      <c r="L2422" s="131"/>
    </row>
    <row r="2423" spans="1:12">
      <c r="A2423" s="74"/>
      <c r="B2423" s="238" t="s">
        <v>621</v>
      </c>
      <c r="C2423" s="239"/>
      <c r="D2423" s="239"/>
      <c r="E2423" s="239"/>
      <c r="F2423" s="239"/>
      <c r="G2423" s="239"/>
      <c r="H2423" s="239"/>
      <c r="I2423" s="130"/>
      <c r="J2423" s="123"/>
      <c r="K2423" s="139"/>
      <c r="L2423" s="131"/>
    </row>
    <row r="2424" spans="1:12">
      <c r="A2424" s="74"/>
      <c r="B2424" s="132"/>
      <c r="C2424" s="132"/>
      <c r="D2424" s="47"/>
      <c r="E2424" s="47"/>
      <c r="F2424" s="35"/>
      <c r="G2424" s="47"/>
      <c r="H2424" s="48"/>
      <c r="I2424" s="48"/>
      <c r="J2424" s="124"/>
      <c r="K2424" s="60"/>
      <c r="L2424" s="131"/>
    </row>
    <row r="2425" spans="1:12">
      <c r="A2425" s="67" t="s">
        <v>410</v>
      </c>
      <c r="B2425" s="248" t="s">
        <v>398</v>
      </c>
      <c r="C2425" s="248"/>
      <c r="D2425" s="248"/>
      <c r="E2425" s="248"/>
      <c r="F2425" s="248"/>
      <c r="G2425" s="248"/>
      <c r="H2425" s="248"/>
      <c r="I2425" s="248"/>
      <c r="J2425" s="248"/>
      <c r="K2425" s="248"/>
      <c r="L2425" s="249"/>
    </row>
    <row r="2426" spans="1:12">
      <c r="A2426" s="74"/>
      <c r="B2426" s="132"/>
      <c r="C2426" s="132"/>
      <c r="D2426" s="47"/>
      <c r="E2426" s="47"/>
      <c r="F2426" s="35"/>
      <c r="G2426" s="47"/>
      <c r="H2426" s="48"/>
      <c r="I2426" s="48"/>
      <c r="J2426" s="124"/>
      <c r="K2426" s="60"/>
      <c r="L2426" s="131"/>
    </row>
    <row r="2427" spans="1:12">
      <c r="A2427" s="74"/>
      <c r="B2427" s="300" t="s">
        <v>76</v>
      </c>
      <c r="C2427" s="301"/>
      <c r="D2427" s="121" t="s">
        <v>54</v>
      </c>
      <c r="E2427" s="121" t="s">
        <v>55</v>
      </c>
      <c r="F2427" s="121" t="s">
        <v>56</v>
      </c>
      <c r="G2427" s="121" t="s">
        <v>57</v>
      </c>
      <c r="H2427" s="121" t="s">
        <v>58</v>
      </c>
      <c r="I2427" s="121" t="s">
        <v>82</v>
      </c>
      <c r="J2427" s="2"/>
      <c r="K2427" s="2"/>
      <c r="L2427" s="131"/>
    </row>
    <row r="2428" spans="1:12">
      <c r="A2428" s="74"/>
      <c r="B2428" s="261" t="s">
        <v>74</v>
      </c>
      <c r="C2428" s="262"/>
      <c r="D2428" s="41">
        <v>1.2</v>
      </c>
      <c r="E2428" s="42">
        <v>0.8</v>
      </c>
      <c r="F2428" s="43"/>
      <c r="G2428" s="42"/>
      <c r="H2428" s="44"/>
      <c r="I2428" s="46">
        <f>D2428*E2428</f>
        <v>0.96</v>
      </c>
      <c r="J2428" s="297"/>
      <c r="K2428" s="297"/>
      <c r="L2428" s="131"/>
    </row>
    <row r="2429" spans="1:12">
      <c r="A2429" s="74"/>
      <c r="B2429" s="261" t="s">
        <v>75</v>
      </c>
      <c r="C2429" s="262"/>
      <c r="D2429" s="41">
        <v>1.2</v>
      </c>
      <c r="E2429" s="42">
        <v>0.8</v>
      </c>
      <c r="F2429" s="43"/>
      <c r="G2429" s="42"/>
      <c r="H2429" s="44"/>
      <c r="I2429" s="46">
        <f t="shared" ref="I2429:I2430" si="77">D2429*E2429</f>
        <v>0.96</v>
      </c>
      <c r="J2429" s="297"/>
      <c r="K2429" s="297"/>
      <c r="L2429" s="131"/>
    </row>
    <row r="2430" spans="1:12">
      <c r="A2430" s="74"/>
      <c r="B2430" s="261" t="s">
        <v>78</v>
      </c>
      <c r="C2430" s="262"/>
      <c r="D2430" s="41">
        <v>0.6</v>
      </c>
      <c r="E2430" s="42">
        <v>0.6</v>
      </c>
      <c r="F2430" s="43"/>
      <c r="G2430" s="42"/>
      <c r="H2430" s="44"/>
      <c r="I2430" s="46">
        <f t="shared" si="77"/>
        <v>0.36</v>
      </c>
      <c r="J2430" s="297"/>
      <c r="K2430" s="297"/>
      <c r="L2430" s="131"/>
    </row>
    <row r="2431" spans="1:12">
      <c r="A2431" s="74"/>
      <c r="B2431" s="55"/>
      <c r="C2431" s="56"/>
      <c r="D2431" s="56"/>
      <c r="E2431" s="56"/>
      <c r="F2431" s="56"/>
      <c r="G2431" s="56"/>
      <c r="H2431" s="56"/>
      <c r="I2431" s="56"/>
      <c r="J2431" s="57" t="s">
        <v>52</v>
      </c>
      <c r="K2431" s="58">
        <f>SUM(I2428:I2430)</f>
        <v>2.2799999999999998</v>
      </c>
      <c r="L2431" s="131"/>
    </row>
    <row r="2432" spans="1:12">
      <c r="A2432" s="74"/>
      <c r="B2432" s="238" t="s">
        <v>621</v>
      </c>
      <c r="C2432" s="239"/>
      <c r="D2432" s="239"/>
      <c r="E2432" s="239"/>
      <c r="F2432" s="239"/>
      <c r="G2432" s="239"/>
      <c r="H2432" s="239"/>
      <c r="I2432" s="130"/>
      <c r="J2432" s="123"/>
      <c r="K2432" s="139"/>
      <c r="L2432" s="131"/>
    </row>
    <row r="2433" spans="1:12">
      <c r="A2433" s="74"/>
      <c r="B2433" s="202"/>
      <c r="C2433" s="132"/>
      <c r="D2433" s="47"/>
      <c r="E2433" s="47"/>
      <c r="F2433" s="35"/>
      <c r="G2433" s="47"/>
      <c r="H2433" s="48"/>
      <c r="I2433" s="48"/>
      <c r="J2433" s="124"/>
      <c r="K2433" s="60"/>
      <c r="L2433" s="131"/>
    </row>
    <row r="2434" spans="1:12">
      <c r="A2434" s="67" t="s">
        <v>411</v>
      </c>
      <c r="B2434" s="248" t="s">
        <v>365</v>
      </c>
      <c r="C2434" s="248"/>
      <c r="D2434" s="248"/>
      <c r="E2434" s="248"/>
      <c r="F2434" s="248"/>
      <c r="G2434" s="248"/>
      <c r="H2434" s="248"/>
      <c r="I2434" s="248"/>
      <c r="J2434" s="248"/>
      <c r="K2434" s="248"/>
      <c r="L2434" s="249"/>
    </row>
    <row r="2435" spans="1:12">
      <c r="A2435" s="74"/>
      <c r="B2435" s="132"/>
      <c r="C2435" s="132"/>
      <c r="D2435" s="47"/>
      <c r="E2435" s="47"/>
      <c r="F2435" s="35"/>
      <c r="G2435" s="47"/>
      <c r="H2435" s="48"/>
      <c r="I2435" s="48"/>
      <c r="J2435" s="124"/>
      <c r="K2435" s="60"/>
      <c r="L2435" s="131"/>
    </row>
    <row r="2436" spans="1:12">
      <c r="A2436" s="74"/>
      <c r="B2436" s="300" t="s">
        <v>76</v>
      </c>
      <c r="C2436" s="301"/>
      <c r="D2436" s="121" t="s">
        <v>54</v>
      </c>
      <c r="E2436" s="121" t="s">
        <v>55</v>
      </c>
      <c r="F2436" s="121" t="s">
        <v>56</v>
      </c>
      <c r="G2436" s="121" t="s">
        <v>57</v>
      </c>
      <c r="H2436" s="121" t="s">
        <v>58</v>
      </c>
      <c r="I2436" s="121" t="s">
        <v>82</v>
      </c>
      <c r="J2436" s="2"/>
      <c r="K2436" s="2"/>
      <c r="L2436" s="131"/>
    </row>
    <row r="2437" spans="1:12">
      <c r="A2437" s="74"/>
      <c r="B2437" s="261" t="s">
        <v>152</v>
      </c>
      <c r="C2437" s="262"/>
      <c r="D2437" s="41"/>
      <c r="E2437" s="42"/>
      <c r="F2437" s="43"/>
      <c r="G2437" s="42">
        <v>1</v>
      </c>
      <c r="H2437" s="44"/>
      <c r="I2437" s="46"/>
      <c r="J2437" s="297"/>
      <c r="K2437" s="297"/>
      <c r="L2437" s="131"/>
    </row>
    <row r="2438" spans="1:12">
      <c r="A2438" s="74"/>
      <c r="B2438" s="55"/>
      <c r="C2438" s="56"/>
      <c r="D2438" s="56"/>
      <c r="E2438" s="56"/>
      <c r="F2438" s="56"/>
      <c r="G2438" s="56"/>
      <c r="H2438" s="56"/>
      <c r="I2438" s="56"/>
      <c r="J2438" s="57" t="s">
        <v>52</v>
      </c>
      <c r="K2438" s="58">
        <f>G2437</f>
        <v>1</v>
      </c>
      <c r="L2438" s="131"/>
    </row>
    <row r="2439" spans="1:12">
      <c r="A2439" s="74"/>
      <c r="B2439" s="238" t="s">
        <v>621</v>
      </c>
      <c r="C2439" s="239"/>
      <c r="D2439" s="239"/>
      <c r="E2439" s="239"/>
      <c r="F2439" s="239"/>
      <c r="G2439" s="239"/>
      <c r="H2439" s="239"/>
      <c r="I2439" s="130"/>
      <c r="J2439" s="123"/>
      <c r="K2439" s="139"/>
      <c r="L2439" s="131"/>
    </row>
    <row r="2440" spans="1:12">
      <c r="A2440" s="74"/>
      <c r="B2440" s="132"/>
      <c r="C2440" s="132"/>
      <c r="D2440" s="47"/>
      <c r="E2440" s="47"/>
      <c r="F2440" s="35"/>
      <c r="G2440" s="47"/>
      <c r="H2440" s="48"/>
      <c r="I2440" s="48"/>
      <c r="J2440" s="124"/>
      <c r="K2440" s="60"/>
      <c r="L2440" s="131"/>
    </row>
    <row r="2441" spans="1:12">
      <c r="A2441" s="67" t="s">
        <v>412</v>
      </c>
      <c r="B2441" s="248" t="s">
        <v>457</v>
      </c>
      <c r="C2441" s="248"/>
      <c r="D2441" s="248"/>
      <c r="E2441" s="248"/>
      <c r="F2441" s="248"/>
      <c r="G2441" s="248"/>
      <c r="H2441" s="248"/>
      <c r="I2441" s="248"/>
      <c r="J2441" s="248"/>
      <c r="K2441" s="248"/>
      <c r="L2441" s="249"/>
    </row>
    <row r="2442" spans="1:12">
      <c r="A2442" s="74"/>
      <c r="B2442" s="132"/>
      <c r="C2442" s="132"/>
      <c r="D2442" s="47"/>
      <c r="E2442" s="47"/>
      <c r="F2442" s="35"/>
      <c r="G2442" s="47"/>
      <c r="H2442" s="48"/>
      <c r="I2442" s="48"/>
      <c r="J2442" s="124"/>
      <c r="K2442" s="60"/>
      <c r="L2442" s="131"/>
    </row>
    <row r="2443" spans="1:12">
      <c r="A2443" s="74"/>
      <c r="B2443" s="300" t="s">
        <v>76</v>
      </c>
      <c r="C2443" s="301"/>
      <c r="D2443" s="121" t="s">
        <v>54</v>
      </c>
      <c r="E2443" s="121" t="s">
        <v>55</v>
      </c>
      <c r="F2443" s="121" t="s">
        <v>56</v>
      </c>
      <c r="G2443" s="121" t="s">
        <v>57</v>
      </c>
      <c r="H2443" s="121" t="s">
        <v>58</v>
      </c>
      <c r="I2443" s="121" t="s">
        <v>82</v>
      </c>
      <c r="J2443" s="2"/>
      <c r="K2443" s="2"/>
      <c r="L2443" s="131"/>
    </row>
    <row r="2444" spans="1:12">
      <c r="A2444" s="74"/>
      <c r="B2444" s="261" t="s">
        <v>78</v>
      </c>
      <c r="C2444" s="262"/>
      <c r="D2444" s="41"/>
      <c r="E2444" s="42"/>
      <c r="F2444" s="43"/>
      <c r="G2444" s="42">
        <v>1</v>
      </c>
      <c r="H2444" s="44"/>
      <c r="I2444" s="46"/>
      <c r="J2444" s="297"/>
      <c r="K2444" s="297"/>
      <c r="L2444" s="131"/>
    </row>
    <row r="2445" spans="1:12">
      <c r="A2445" s="74"/>
      <c r="B2445" s="55"/>
      <c r="C2445" s="56"/>
      <c r="D2445" s="56"/>
      <c r="E2445" s="56"/>
      <c r="F2445" s="56"/>
      <c r="G2445" s="56"/>
      <c r="H2445" s="56"/>
      <c r="I2445" s="56"/>
      <c r="J2445" s="57" t="s">
        <v>52</v>
      </c>
      <c r="K2445" s="58">
        <f>G2444</f>
        <v>1</v>
      </c>
      <c r="L2445" s="131"/>
    </row>
    <row r="2446" spans="1:12">
      <c r="A2446" s="74"/>
      <c r="B2446" s="238" t="s">
        <v>621</v>
      </c>
      <c r="C2446" s="239"/>
      <c r="D2446" s="239"/>
      <c r="E2446" s="239"/>
      <c r="F2446" s="239"/>
      <c r="G2446" s="239"/>
      <c r="H2446" s="239"/>
      <c r="I2446" s="130"/>
      <c r="J2446" s="123"/>
      <c r="K2446" s="139"/>
      <c r="L2446" s="131"/>
    </row>
    <row r="2447" spans="1:12">
      <c r="A2447" s="74"/>
      <c r="B2447" s="202"/>
      <c r="C2447" s="132"/>
      <c r="D2447" s="47"/>
      <c r="E2447" s="47"/>
      <c r="F2447" s="35"/>
      <c r="G2447" s="47"/>
      <c r="H2447" s="48"/>
      <c r="I2447" s="48"/>
      <c r="J2447" s="124"/>
      <c r="K2447" s="60"/>
      <c r="L2447" s="131"/>
    </row>
    <row r="2448" spans="1:12">
      <c r="A2448" s="67" t="s">
        <v>456</v>
      </c>
      <c r="B2448" s="248" t="s">
        <v>458</v>
      </c>
      <c r="C2448" s="248"/>
      <c r="D2448" s="248"/>
      <c r="E2448" s="248"/>
      <c r="F2448" s="248"/>
      <c r="G2448" s="248"/>
      <c r="H2448" s="248"/>
      <c r="I2448" s="248"/>
      <c r="J2448" s="248"/>
      <c r="K2448" s="248"/>
      <c r="L2448" s="249"/>
    </row>
    <row r="2449" spans="1:12">
      <c r="A2449" s="74"/>
      <c r="B2449" s="132"/>
      <c r="C2449" s="132"/>
      <c r="D2449" s="47"/>
      <c r="E2449" s="47"/>
      <c r="F2449" s="35"/>
      <c r="G2449" s="47"/>
      <c r="H2449" s="48"/>
      <c r="I2449" s="48"/>
      <c r="J2449" s="124"/>
      <c r="K2449" s="60"/>
      <c r="L2449" s="131"/>
    </row>
    <row r="2450" spans="1:12">
      <c r="A2450" s="74"/>
      <c r="B2450" s="300" t="s">
        <v>76</v>
      </c>
      <c r="C2450" s="301"/>
      <c r="D2450" s="121" t="s">
        <v>54</v>
      </c>
      <c r="E2450" s="121" t="s">
        <v>55</v>
      </c>
      <c r="F2450" s="121" t="s">
        <v>56</v>
      </c>
      <c r="G2450" s="121" t="s">
        <v>57</v>
      </c>
      <c r="H2450" s="121" t="s">
        <v>58</v>
      </c>
      <c r="I2450" s="121" t="s">
        <v>82</v>
      </c>
      <c r="J2450" s="2"/>
      <c r="K2450" s="2"/>
      <c r="L2450" s="131"/>
    </row>
    <row r="2451" spans="1:12">
      <c r="A2451" s="74"/>
      <c r="B2451" s="261" t="s">
        <v>78</v>
      </c>
      <c r="C2451" s="262"/>
      <c r="D2451" s="41"/>
      <c r="E2451" s="42"/>
      <c r="F2451" s="43"/>
      <c r="G2451" s="42">
        <v>1</v>
      </c>
      <c r="H2451" s="44"/>
      <c r="I2451" s="46"/>
      <c r="J2451" s="297"/>
      <c r="K2451" s="297"/>
      <c r="L2451" s="131"/>
    </row>
    <row r="2452" spans="1:12">
      <c r="A2452" s="74"/>
      <c r="B2452" s="55"/>
      <c r="C2452" s="56"/>
      <c r="D2452" s="56"/>
      <c r="E2452" s="56"/>
      <c r="F2452" s="56"/>
      <c r="G2452" s="56"/>
      <c r="H2452" s="56"/>
      <c r="I2452" s="56"/>
      <c r="J2452" s="57" t="s">
        <v>52</v>
      </c>
      <c r="K2452" s="58">
        <f>G2451</f>
        <v>1</v>
      </c>
      <c r="L2452" s="131"/>
    </row>
    <row r="2453" spans="1:12">
      <c r="A2453" s="74"/>
      <c r="B2453" s="238" t="s">
        <v>621</v>
      </c>
      <c r="C2453" s="239"/>
      <c r="D2453" s="239"/>
      <c r="E2453" s="239"/>
      <c r="F2453" s="239"/>
      <c r="G2453" s="239"/>
      <c r="H2453" s="239"/>
      <c r="I2453" s="130"/>
      <c r="J2453" s="123"/>
      <c r="K2453" s="139"/>
      <c r="L2453" s="131"/>
    </row>
    <row r="2454" spans="1:12">
      <c r="A2454" s="72"/>
      <c r="B2454" s="130"/>
      <c r="C2454" s="130"/>
      <c r="D2454" s="130"/>
      <c r="E2454" s="130"/>
      <c r="F2454" s="130"/>
      <c r="G2454" s="130"/>
      <c r="H2454" s="130"/>
      <c r="I2454" s="130"/>
      <c r="J2454" s="130"/>
      <c r="K2454" s="130"/>
      <c r="L2454" s="131"/>
    </row>
    <row r="2455" spans="1:12">
      <c r="A2455" s="235">
        <v>14</v>
      </c>
      <c r="B2455" s="240" t="s">
        <v>638</v>
      </c>
      <c r="C2455" s="240"/>
      <c r="D2455" s="240"/>
      <c r="E2455" s="240"/>
      <c r="F2455" s="240"/>
      <c r="G2455" s="240"/>
      <c r="H2455" s="240"/>
      <c r="I2455" s="240"/>
      <c r="J2455" s="240"/>
      <c r="K2455" s="240"/>
      <c r="L2455" s="241"/>
    </row>
    <row r="2456" spans="1:12">
      <c r="A2456" s="72"/>
      <c r="B2456" s="130"/>
      <c r="C2456" s="130"/>
      <c r="D2456" s="130"/>
      <c r="E2456" s="130"/>
      <c r="F2456" s="130"/>
      <c r="G2456" s="130"/>
      <c r="H2456" s="130"/>
      <c r="I2456" s="130"/>
      <c r="J2456" s="130"/>
      <c r="K2456" s="130"/>
      <c r="L2456" s="131"/>
    </row>
    <row r="2457" spans="1:12">
      <c r="A2457" s="156">
        <v>15</v>
      </c>
      <c r="B2457" s="363" t="s">
        <v>418</v>
      </c>
      <c r="C2457" s="363"/>
      <c r="D2457" s="363"/>
      <c r="E2457" s="363"/>
      <c r="F2457" s="363"/>
      <c r="G2457" s="363"/>
      <c r="H2457" s="363"/>
      <c r="I2457" s="363"/>
      <c r="J2457" s="363"/>
      <c r="K2457" s="363"/>
      <c r="L2457" s="364"/>
    </row>
    <row r="2458" spans="1:12">
      <c r="A2458" s="67" t="s">
        <v>529</v>
      </c>
      <c r="B2458" s="248" t="s">
        <v>415</v>
      </c>
      <c r="C2458" s="248"/>
      <c r="D2458" s="248"/>
      <c r="E2458" s="248"/>
      <c r="F2458" s="248"/>
      <c r="G2458" s="248"/>
      <c r="H2458" s="248"/>
      <c r="I2458" s="248"/>
      <c r="J2458" s="248"/>
      <c r="K2458" s="248"/>
      <c r="L2458" s="249"/>
    </row>
    <row r="2459" spans="1:12">
      <c r="A2459" s="73"/>
      <c r="B2459" s="15"/>
      <c r="C2459" s="130"/>
      <c r="D2459" s="130"/>
      <c r="E2459" s="130"/>
      <c r="F2459" s="130"/>
      <c r="G2459" s="130"/>
      <c r="H2459" s="130"/>
      <c r="I2459" s="130"/>
      <c r="J2459" s="130"/>
      <c r="K2459" s="130"/>
      <c r="L2459" s="131"/>
    </row>
    <row r="2460" spans="1:12">
      <c r="A2460" s="74"/>
      <c r="B2460" s="37"/>
      <c r="C2460" s="37"/>
      <c r="D2460" s="38" t="s">
        <v>54</v>
      </c>
      <c r="E2460" s="121" t="s">
        <v>55</v>
      </c>
      <c r="F2460" s="121" t="s">
        <v>56</v>
      </c>
      <c r="G2460" s="121" t="s">
        <v>57</v>
      </c>
      <c r="H2460" s="38" t="s">
        <v>58</v>
      </c>
      <c r="I2460" s="38" t="s">
        <v>64</v>
      </c>
      <c r="J2460" s="38"/>
      <c r="K2460" s="2"/>
      <c r="L2460" s="131"/>
    </row>
    <row r="2461" spans="1:12">
      <c r="A2461" s="74"/>
      <c r="B2461" s="411" t="s">
        <v>103</v>
      </c>
      <c r="C2461" s="412"/>
      <c r="D2461" s="23"/>
      <c r="E2461" s="23"/>
      <c r="F2461" s="40"/>
      <c r="G2461" s="23">
        <v>1</v>
      </c>
      <c r="H2461" s="6"/>
      <c r="I2461" s="6"/>
      <c r="J2461" s="121"/>
      <c r="K2461" s="5"/>
      <c r="L2461" s="131"/>
    </row>
    <row r="2462" spans="1:12">
      <c r="A2462" s="74"/>
      <c r="B2462" s="2"/>
      <c r="C2462" s="2"/>
      <c r="D2462" s="121"/>
      <c r="E2462" s="121"/>
      <c r="F2462" s="121"/>
      <c r="G2462" s="121"/>
      <c r="H2462" s="121"/>
      <c r="I2462" s="121"/>
      <c r="J2462" s="121" t="s">
        <v>52</v>
      </c>
      <c r="K2462" s="4">
        <f>SUM(G2461:G2462)</f>
        <v>1</v>
      </c>
      <c r="L2462" s="131"/>
    </row>
    <row r="2463" spans="1:12">
      <c r="A2463" s="74"/>
      <c r="B2463" s="11"/>
      <c r="C2463" s="11"/>
      <c r="D2463" s="13"/>
      <c r="E2463" s="13"/>
      <c r="F2463" s="13"/>
      <c r="G2463" s="13"/>
      <c r="H2463" s="13"/>
      <c r="I2463" s="13"/>
      <c r="J2463" s="13"/>
      <c r="K2463" s="14"/>
      <c r="L2463" s="131"/>
    </row>
    <row r="2464" spans="1:12">
      <c r="A2464" s="74"/>
      <c r="B2464" s="16"/>
      <c r="C2464" s="130"/>
      <c r="D2464" s="130"/>
      <c r="E2464" s="130"/>
      <c r="F2464" s="130"/>
      <c r="G2464" s="130"/>
      <c r="H2464" s="130"/>
      <c r="I2464" s="130"/>
      <c r="J2464" s="130"/>
      <c r="K2464" s="130"/>
      <c r="L2464" s="131"/>
    </row>
    <row r="2465" spans="1:12">
      <c r="A2465" s="67" t="s">
        <v>530</v>
      </c>
      <c r="B2465" s="248" t="s">
        <v>176</v>
      </c>
      <c r="C2465" s="248"/>
      <c r="D2465" s="248"/>
      <c r="E2465" s="248"/>
      <c r="F2465" s="248"/>
      <c r="G2465" s="248"/>
      <c r="H2465" s="248"/>
      <c r="I2465" s="248"/>
      <c r="J2465" s="248"/>
      <c r="K2465" s="248"/>
      <c r="L2465" s="249"/>
    </row>
    <row r="2466" spans="1:12">
      <c r="A2466" s="73"/>
      <c r="B2466" s="15"/>
      <c r="C2466" s="130"/>
      <c r="D2466" s="130"/>
      <c r="E2466" s="130"/>
      <c r="F2466" s="130"/>
      <c r="G2466" s="130"/>
      <c r="H2466" s="130"/>
      <c r="I2466" s="130"/>
      <c r="J2466" s="130"/>
      <c r="K2466" s="130"/>
      <c r="L2466" s="131"/>
    </row>
    <row r="2467" spans="1:12">
      <c r="A2467" s="74"/>
      <c r="B2467" s="277" t="s">
        <v>76</v>
      </c>
      <c r="C2467" s="251"/>
      <c r="D2467" s="121"/>
      <c r="E2467" s="121" t="s">
        <v>55</v>
      </c>
      <c r="F2467" s="121" t="s">
        <v>56</v>
      </c>
      <c r="G2467" s="121" t="s">
        <v>57</v>
      </c>
      <c r="H2467" s="121" t="s">
        <v>58</v>
      </c>
      <c r="I2467" s="121" t="s">
        <v>80</v>
      </c>
      <c r="J2467" s="2"/>
      <c r="K2467" s="2"/>
      <c r="L2467" s="131"/>
    </row>
    <row r="2468" spans="1:12">
      <c r="A2468" s="74"/>
      <c r="B2468" s="277" t="s">
        <v>236</v>
      </c>
      <c r="C2468" s="251"/>
      <c r="D2468" s="116"/>
      <c r="E2468" s="23"/>
      <c r="F2468" s="23"/>
      <c r="G2468" s="23">
        <v>1</v>
      </c>
      <c r="H2468" s="25"/>
      <c r="I2468" s="25"/>
      <c r="J2468" s="254"/>
      <c r="K2468" s="256"/>
      <c r="L2468" s="131"/>
    </row>
    <row r="2469" spans="1:12">
      <c r="A2469" s="74"/>
      <c r="B2469" s="277" t="s">
        <v>232</v>
      </c>
      <c r="C2469" s="251"/>
      <c r="D2469" s="116"/>
      <c r="E2469" s="23"/>
      <c r="F2469" s="23"/>
      <c r="G2469" s="23">
        <v>1</v>
      </c>
      <c r="H2469" s="25"/>
      <c r="I2469" s="25"/>
      <c r="J2469" s="353"/>
      <c r="K2469" s="354"/>
      <c r="L2469" s="131"/>
    </row>
    <row r="2470" spans="1:12">
      <c r="A2470" s="74"/>
      <c r="B2470" s="315" t="s">
        <v>75</v>
      </c>
      <c r="C2470" s="253"/>
      <c r="D2470" s="116"/>
      <c r="E2470" s="23"/>
      <c r="F2470" s="23"/>
      <c r="G2470" s="23">
        <v>1</v>
      </c>
      <c r="H2470" s="25"/>
      <c r="I2470" s="25"/>
      <c r="J2470" s="353"/>
      <c r="K2470" s="354"/>
      <c r="L2470" s="131"/>
    </row>
    <row r="2471" spans="1:12">
      <c r="A2471" s="74"/>
      <c r="B2471" s="277" t="s">
        <v>233</v>
      </c>
      <c r="C2471" s="251"/>
      <c r="D2471" s="116"/>
      <c r="E2471" s="23"/>
      <c r="F2471" s="23"/>
      <c r="G2471" s="23">
        <v>1</v>
      </c>
      <c r="H2471" s="25"/>
      <c r="I2471" s="25"/>
      <c r="J2471" s="353"/>
      <c r="K2471" s="354"/>
      <c r="L2471" s="131"/>
    </row>
    <row r="2472" spans="1:12">
      <c r="A2472" s="74"/>
      <c r="B2472" s="277" t="s">
        <v>152</v>
      </c>
      <c r="C2472" s="251"/>
      <c r="D2472" s="116"/>
      <c r="E2472" s="23"/>
      <c r="F2472" s="23"/>
      <c r="G2472" s="23">
        <v>1</v>
      </c>
      <c r="H2472" s="6"/>
      <c r="I2472" s="25"/>
      <c r="J2472" s="322"/>
      <c r="K2472" s="323"/>
      <c r="L2472" s="131"/>
    </row>
    <row r="2473" spans="1:12">
      <c r="A2473" s="74"/>
      <c r="B2473" s="314" t="s">
        <v>78</v>
      </c>
      <c r="C2473" s="256"/>
      <c r="D2473" s="116"/>
      <c r="E2473" s="23"/>
      <c r="F2473" s="23"/>
      <c r="G2473" s="23">
        <v>1</v>
      </c>
      <c r="H2473" s="32"/>
      <c r="I2473" s="25"/>
      <c r="J2473" s="254"/>
      <c r="K2473" s="256"/>
      <c r="L2473" s="131"/>
    </row>
    <row r="2474" spans="1:12">
      <c r="A2474" s="74"/>
      <c r="B2474" s="277" t="s">
        <v>62</v>
      </c>
      <c r="C2474" s="251"/>
      <c r="D2474" s="116"/>
      <c r="E2474" s="23"/>
      <c r="F2474" s="23"/>
      <c r="G2474" s="23">
        <v>1</v>
      </c>
      <c r="H2474" s="32"/>
      <c r="I2474" s="25"/>
      <c r="J2474" s="353"/>
      <c r="K2474" s="354"/>
      <c r="L2474" s="131"/>
    </row>
    <row r="2475" spans="1:12" ht="13.8" customHeight="1">
      <c r="A2475" s="74"/>
      <c r="B2475" s="277" t="s">
        <v>235</v>
      </c>
      <c r="C2475" s="251"/>
      <c r="D2475" s="116"/>
      <c r="E2475" s="23"/>
      <c r="F2475" s="23"/>
      <c r="G2475" s="23">
        <v>1</v>
      </c>
      <c r="H2475" s="25"/>
      <c r="I2475" s="25"/>
      <c r="J2475" s="353"/>
      <c r="K2475" s="354"/>
      <c r="L2475" s="131"/>
    </row>
    <row r="2476" spans="1:12">
      <c r="A2476" s="74"/>
      <c r="B2476" s="277" t="s">
        <v>74</v>
      </c>
      <c r="C2476" s="251"/>
      <c r="D2476" s="116"/>
      <c r="E2476" s="23"/>
      <c r="F2476" s="23"/>
      <c r="G2476" s="23">
        <v>1</v>
      </c>
      <c r="H2476" s="32"/>
      <c r="I2476" s="25"/>
      <c r="J2476" s="353"/>
      <c r="K2476" s="354"/>
      <c r="L2476" s="131"/>
    </row>
    <row r="2477" spans="1:12">
      <c r="A2477" s="74"/>
      <c r="B2477" s="277" t="s">
        <v>61</v>
      </c>
      <c r="C2477" s="251"/>
      <c r="D2477" s="116"/>
      <c r="E2477" s="23"/>
      <c r="F2477" s="23"/>
      <c r="G2477" s="23">
        <v>1</v>
      </c>
      <c r="H2477" s="32"/>
      <c r="I2477" s="25"/>
      <c r="J2477" s="353"/>
      <c r="K2477" s="354"/>
      <c r="L2477" s="131"/>
    </row>
    <row r="2478" spans="1:12">
      <c r="A2478" s="74"/>
      <c r="B2478" s="315" t="s">
        <v>156</v>
      </c>
      <c r="C2478" s="253"/>
      <c r="D2478" s="116"/>
      <c r="E2478" s="23"/>
      <c r="F2478" s="23"/>
      <c r="G2478" s="23">
        <v>1</v>
      </c>
      <c r="H2478" s="27"/>
      <c r="I2478" s="25"/>
      <c r="J2478" s="254"/>
      <c r="K2478" s="256"/>
      <c r="L2478" s="131"/>
    </row>
    <row r="2479" spans="1:12">
      <c r="A2479" s="74"/>
      <c r="B2479" s="21"/>
      <c r="C2479" s="21"/>
      <c r="D2479" s="2"/>
      <c r="E2479" s="113"/>
      <c r="F2479" s="2"/>
      <c r="G2479" s="2"/>
      <c r="H2479" s="2"/>
      <c r="I2479" s="121"/>
      <c r="J2479" s="121" t="s">
        <v>52</v>
      </c>
      <c r="K2479" s="4">
        <f>SUM(G2468:G2478)</f>
        <v>11</v>
      </c>
      <c r="L2479" s="131"/>
    </row>
    <row r="2480" spans="1:12">
      <c r="A2480" s="74"/>
      <c r="B2480" s="238" t="s">
        <v>621</v>
      </c>
      <c r="C2480" s="239"/>
      <c r="D2480" s="239"/>
      <c r="E2480" s="239"/>
      <c r="F2480" s="239"/>
      <c r="G2480" s="239"/>
      <c r="H2480" s="239"/>
      <c r="I2480" s="130"/>
      <c r="J2480" s="130"/>
      <c r="K2480" s="130"/>
      <c r="L2480" s="131"/>
    </row>
    <row r="2481" spans="1:12">
      <c r="A2481" s="74"/>
      <c r="B2481" s="16"/>
      <c r="C2481" s="130"/>
      <c r="D2481" s="130"/>
      <c r="E2481" s="130"/>
      <c r="F2481" s="130"/>
      <c r="G2481" s="130"/>
      <c r="H2481" s="130"/>
      <c r="I2481" s="130"/>
      <c r="J2481" s="130"/>
      <c r="K2481" s="130"/>
      <c r="L2481" s="131"/>
    </row>
    <row r="2482" spans="1:12" ht="13.8" customHeight="1">
      <c r="A2482" s="141" t="s">
        <v>531</v>
      </c>
      <c r="B2482" s="257" t="s">
        <v>413</v>
      </c>
      <c r="C2482" s="258"/>
      <c r="D2482" s="258"/>
      <c r="E2482" s="258"/>
      <c r="F2482" s="258"/>
      <c r="G2482" s="258"/>
      <c r="H2482" s="258"/>
      <c r="I2482" s="258"/>
      <c r="J2482" s="258"/>
      <c r="K2482" s="258"/>
      <c r="L2482" s="259"/>
    </row>
    <row r="2483" spans="1:12">
      <c r="A2483" s="195"/>
      <c r="B2483" s="11"/>
      <c r="C2483" s="11"/>
      <c r="D2483" s="11"/>
      <c r="E2483" s="12"/>
      <c r="F2483" s="11"/>
      <c r="G2483" s="11"/>
      <c r="H2483" s="192"/>
      <c r="I2483" s="13"/>
      <c r="J2483" s="14"/>
      <c r="K2483" s="196"/>
      <c r="L2483" s="203"/>
    </row>
    <row r="2484" spans="1:12">
      <c r="A2484" s="195"/>
      <c r="B2484" s="204" t="s">
        <v>76</v>
      </c>
      <c r="C2484" s="205" t="s">
        <v>54</v>
      </c>
      <c r="D2484" s="205" t="s">
        <v>55</v>
      </c>
      <c r="E2484" s="205" t="s">
        <v>56</v>
      </c>
      <c r="F2484" s="205" t="s">
        <v>57</v>
      </c>
      <c r="G2484" s="205" t="s">
        <v>58</v>
      </c>
      <c r="H2484" s="205" t="s">
        <v>59</v>
      </c>
      <c r="I2484" s="206"/>
      <c r="J2484" s="164"/>
      <c r="K2484" s="207"/>
      <c r="L2484" s="203"/>
    </row>
    <row r="2485" spans="1:12" ht="26.4">
      <c r="A2485" s="195"/>
      <c r="B2485" s="208" t="s">
        <v>416</v>
      </c>
      <c r="C2485" s="209">
        <v>2.08</v>
      </c>
      <c r="D2485" s="209"/>
      <c r="E2485" s="209">
        <v>0.15</v>
      </c>
      <c r="F2485" s="209">
        <v>1</v>
      </c>
      <c r="G2485" s="210"/>
      <c r="H2485" s="219">
        <f>C2485*E2485*F2485</f>
        <v>0.312</v>
      </c>
      <c r="I2485" s="210"/>
      <c r="J2485" s="164"/>
      <c r="K2485" s="207"/>
      <c r="L2485" s="203"/>
    </row>
    <row r="2486" spans="1:12">
      <c r="A2486" s="195"/>
      <c r="B2486" s="208" t="s">
        <v>627</v>
      </c>
      <c r="C2486" s="209">
        <v>1.06</v>
      </c>
      <c r="D2486" s="209"/>
      <c r="E2486" s="209">
        <v>0.15</v>
      </c>
      <c r="F2486" s="209">
        <v>1</v>
      </c>
      <c r="G2486" s="210"/>
      <c r="H2486" s="219">
        <f t="shared" ref="H2486:H2488" si="78">C2486*E2486*F2486</f>
        <v>0.159</v>
      </c>
      <c r="I2486" s="210"/>
      <c r="J2486" s="164"/>
      <c r="K2486" s="207"/>
      <c r="L2486" s="203"/>
    </row>
    <row r="2487" spans="1:12" ht="26.4" customHeight="1">
      <c r="A2487" s="195"/>
      <c r="B2487" s="208" t="s">
        <v>414</v>
      </c>
      <c r="C2487" s="209">
        <v>0.67</v>
      </c>
      <c r="D2487" s="209"/>
      <c r="E2487" s="209">
        <v>0.54</v>
      </c>
      <c r="F2487" s="209">
        <v>1</v>
      </c>
      <c r="G2487" s="210"/>
      <c r="H2487" s="219">
        <f t="shared" si="78"/>
        <v>0.36180000000000007</v>
      </c>
      <c r="I2487" s="210"/>
      <c r="J2487" s="164"/>
      <c r="K2487" s="207"/>
      <c r="L2487" s="203"/>
    </row>
    <row r="2488" spans="1:12" ht="23.4" customHeight="1">
      <c r="A2488" s="195"/>
      <c r="B2488" s="211" t="s">
        <v>417</v>
      </c>
      <c r="C2488" s="194">
        <v>0.65</v>
      </c>
      <c r="D2488" s="163"/>
      <c r="E2488" s="194">
        <v>0.5</v>
      </c>
      <c r="F2488" s="209">
        <v>1</v>
      </c>
      <c r="G2488" s="163"/>
      <c r="H2488" s="219">
        <f t="shared" si="78"/>
        <v>0.32500000000000001</v>
      </c>
      <c r="I2488" s="212"/>
      <c r="J2488" s="164"/>
      <c r="K2488" s="207"/>
      <c r="L2488" s="203"/>
    </row>
    <row r="2489" spans="1:12" ht="13.8" customHeight="1">
      <c r="A2489" s="195"/>
      <c r="B2489" s="211"/>
      <c r="C2489" s="163"/>
      <c r="D2489" s="163"/>
      <c r="E2489" s="194"/>
      <c r="F2489" s="194"/>
      <c r="G2489" s="163"/>
      <c r="H2489" s="213"/>
      <c r="I2489" s="168" t="s">
        <v>52</v>
      </c>
      <c r="J2489" s="214">
        <f>SUM(H2485:H2488)</f>
        <v>1.1577999999999999</v>
      </c>
      <c r="K2489" s="207"/>
      <c r="L2489" s="203"/>
    </row>
    <row r="2490" spans="1:12" ht="13.8" customHeight="1">
      <c r="A2490" s="195"/>
      <c r="B2490" s="238" t="s">
        <v>621</v>
      </c>
      <c r="C2490" s="239"/>
      <c r="D2490" s="239"/>
      <c r="E2490" s="239"/>
      <c r="F2490" s="239"/>
      <c r="G2490" s="239"/>
      <c r="H2490" s="239"/>
      <c r="I2490" s="13"/>
      <c r="J2490" s="14"/>
      <c r="L2490" s="203"/>
    </row>
    <row r="2491" spans="1:12" ht="13.8" customHeight="1">
      <c r="A2491" s="195"/>
      <c r="B2491" s="52"/>
      <c r="C2491" s="11"/>
      <c r="D2491" s="11"/>
      <c r="E2491" s="12"/>
      <c r="F2491" s="12"/>
      <c r="G2491" s="11"/>
      <c r="H2491" s="192"/>
      <c r="I2491" s="13"/>
      <c r="J2491" s="14"/>
      <c r="L2491" s="203"/>
    </row>
    <row r="2492" spans="1:12" ht="13.8" customHeight="1">
      <c r="A2492" s="141" t="s">
        <v>532</v>
      </c>
      <c r="B2492" s="257" t="s">
        <v>123</v>
      </c>
      <c r="C2492" s="258"/>
      <c r="D2492" s="258"/>
      <c r="E2492" s="258"/>
      <c r="F2492" s="258"/>
      <c r="G2492" s="258"/>
      <c r="H2492" s="258"/>
      <c r="I2492" s="258"/>
      <c r="J2492" s="258"/>
      <c r="K2492" s="258"/>
      <c r="L2492" s="259"/>
    </row>
    <row r="2493" spans="1:12" ht="13.8" customHeight="1">
      <c r="A2493" s="195"/>
      <c r="B2493" s="11"/>
      <c r="C2493" s="11"/>
      <c r="D2493" s="11"/>
      <c r="E2493" s="12"/>
      <c r="F2493" s="11"/>
      <c r="G2493" s="11"/>
      <c r="H2493" s="192"/>
      <c r="I2493" s="13"/>
      <c r="J2493" s="14"/>
      <c r="K2493" s="196"/>
      <c r="L2493" s="203"/>
    </row>
    <row r="2494" spans="1:12" ht="13.8" customHeight="1">
      <c r="A2494" s="195"/>
      <c r="B2494" s="204" t="s">
        <v>76</v>
      </c>
      <c r="C2494" s="157" t="s">
        <v>247</v>
      </c>
      <c r="D2494" s="157" t="s">
        <v>616</v>
      </c>
      <c r="E2494" s="157"/>
      <c r="F2494" s="157" t="s">
        <v>617</v>
      </c>
      <c r="G2494" s="157"/>
      <c r="H2494" s="157"/>
      <c r="I2494" s="206"/>
      <c r="J2494" s="164"/>
      <c r="K2494" s="207"/>
      <c r="L2494" s="203"/>
    </row>
    <row r="2495" spans="1:12" ht="13.8" customHeight="1">
      <c r="A2495" s="195"/>
      <c r="B2495" s="208" t="s">
        <v>618</v>
      </c>
      <c r="C2495" s="227">
        <f>20.2*3.3</f>
        <v>66.66</v>
      </c>
      <c r="D2495" s="227">
        <v>4</v>
      </c>
      <c r="E2495" s="228"/>
      <c r="F2495" s="228">
        <f>C2495*D2495</f>
        <v>266.64</v>
      </c>
      <c r="G2495" s="228"/>
      <c r="H2495" s="228"/>
      <c r="I2495" s="210"/>
      <c r="J2495" s="164"/>
      <c r="K2495" s="207"/>
      <c r="L2495" s="203"/>
    </row>
    <row r="2496" spans="1:12" ht="13.8" customHeight="1">
      <c r="A2496" s="195"/>
      <c r="B2496" s="211"/>
      <c r="C2496" s="163"/>
      <c r="D2496" s="163"/>
      <c r="E2496" s="194"/>
      <c r="F2496" s="194"/>
      <c r="G2496" s="163"/>
      <c r="H2496" s="213"/>
      <c r="I2496" s="168"/>
      <c r="J2496" s="168" t="s">
        <v>52</v>
      </c>
      <c r="K2496" s="214">
        <f>F2495</f>
        <v>266.64</v>
      </c>
      <c r="L2496" s="203"/>
    </row>
    <row r="2497" spans="1:12" ht="13.8" customHeight="1">
      <c r="A2497" s="195"/>
      <c r="B2497" s="238" t="s">
        <v>621</v>
      </c>
      <c r="C2497" s="239"/>
      <c r="D2497" s="239"/>
      <c r="E2497" s="239"/>
      <c r="F2497" s="239"/>
      <c r="G2497" s="239"/>
      <c r="H2497" s="239"/>
      <c r="I2497" s="13"/>
      <c r="J2497" s="13"/>
      <c r="K2497" s="14"/>
      <c r="L2497" s="203"/>
    </row>
    <row r="2498" spans="1:12" ht="13.8" customHeight="1">
      <c r="A2498" s="195"/>
      <c r="B2498" s="52"/>
      <c r="C2498" s="11"/>
      <c r="D2498" s="11"/>
      <c r="E2498" s="12"/>
      <c r="F2498" s="12"/>
      <c r="G2498" s="11"/>
      <c r="H2498" s="192"/>
      <c r="I2498" s="13"/>
      <c r="J2498" s="14"/>
      <c r="L2498" s="203"/>
    </row>
    <row r="2499" spans="1:12" ht="13.8" customHeight="1">
      <c r="A2499" s="195"/>
      <c r="B2499" s="52"/>
      <c r="C2499" s="11"/>
      <c r="D2499" s="11"/>
      <c r="E2499" s="12"/>
      <c r="F2499" s="12"/>
      <c r="G2499" s="11"/>
      <c r="H2499" s="192"/>
      <c r="I2499" s="13"/>
      <c r="J2499" s="14"/>
      <c r="L2499" s="203"/>
    </row>
    <row r="2500" spans="1:12" ht="13.8" customHeight="1">
      <c r="A2500" s="195"/>
      <c r="B2500" s="52"/>
      <c r="C2500" s="11"/>
      <c r="D2500" s="11"/>
      <c r="E2500" s="12"/>
      <c r="F2500" s="12"/>
      <c r="G2500" s="11"/>
      <c r="H2500" s="192"/>
      <c r="I2500" s="13"/>
      <c r="J2500" s="14"/>
      <c r="L2500" s="203"/>
    </row>
    <row r="2501" spans="1:12" ht="13.8" customHeight="1">
      <c r="A2501" s="195"/>
      <c r="B2501" s="52"/>
      <c r="C2501" s="11"/>
      <c r="D2501" s="11"/>
      <c r="E2501" s="12"/>
      <c r="F2501" s="12"/>
      <c r="G2501" s="11"/>
      <c r="H2501" s="192"/>
      <c r="I2501" s="13"/>
      <c r="J2501" s="14"/>
      <c r="L2501" s="203"/>
    </row>
    <row r="2502" spans="1:12" ht="13.8" customHeight="1">
      <c r="A2502" s="195"/>
      <c r="B2502" s="52"/>
      <c r="C2502" s="11"/>
      <c r="D2502" s="11"/>
      <c r="E2502" s="12"/>
      <c r="F2502" s="12"/>
      <c r="G2502" s="11"/>
      <c r="H2502" s="192"/>
      <c r="I2502" s="13"/>
      <c r="J2502" s="14"/>
      <c r="L2502" s="203"/>
    </row>
    <row r="2503" spans="1:12" ht="13.8" customHeight="1">
      <c r="A2503" s="195"/>
      <c r="B2503" s="52"/>
      <c r="C2503" s="11"/>
      <c r="D2503" s="11"/>
      <c r="E2503" s="12"/>
      <c r="F2503" s="12"/>
      <c r="G2503" s="11"/>
      <c r="H2503" s="192"/>
      <c r="I2503" s="13"/>
      <c r="J2503" s="14"/>
      <c r="L2503" s="203"/>
    </row>
    <row r="2504" spans="1:12" ht="13.8" customHeight="1">
      <c r="A2504" s="195"/>
      <c r="B2504" s="52"/>
      <c r="C2504" s="11"/>
      <c r="D2504" s="11"/>
      <c r="E2504" s="12"/>
      <c r="F2504" s="12"/>
      <c r="G2504" s="11"/>
      <c r="H2504" s="192"/>
      <c r="I2504" s="13"/>
      <c r="J2504" s="14"/>
      <c r="L2504" s="203"/>
    </row>
    <row r="2505" spans="1:12" ht="13.8" customHeight="1">
      <c r="A2505" s="195"/>
      <c r="B2505" s="52"/>
      <c r="C2505" s="11"/>
      <c r="D2505" s="11"/>
      <c r="E2505" s="12"/>
      <c r="F2505" s="12"/>
      <c r="G2505" s="11"/>
      <c r="H2505" s="192"/>
      <c r="I2505" s="13"/>
      <c r="J2505" s="14"/>
      <c r="L2505" s="203"/>
    </row>
    <row r="2506" spans="1:12" ht="13.8" customHeight="1">
      <c r="A2506" s="195"/>
      <c r="B2506" s="52"/>
      <c r="C2506" s="11"/>
      <c r="D2506" s="11"/>
      <c r="E2506" s="12"/>
      <c r="F2506" s="12"/>
      <c r="G2506" s="11"/>
      <c r="H2506" s="192"/>
      <c r="I2506" s="13"/>
      <c r="J2506" s="14"/>
      <c r="L2506" s="203"/>
    </row>
    <row r="2507" spans="1:12" ht="13.8" customHeight="1">
      <c r="A2507" s="195"/>
      <c r="B2507" s="52"/>
      <c r="C2507" s="11"/>
      <c r="D2507" s="11"/>
      <c r="E2507" s="12"/>
      <c r="F2507" s="12"/>
      <c r="G2507" s="11"/>
      <c r="H2507" s="192"/>
      <c r="I2507" s="13"/>
      <c r="J2507" s="14"/>
      <c r="L2507" s="203"/>
    </row>
    <row r="2508" spans="1:12" ht="13.8" customHeight="1">
      <c r="A2508" s="195"/>
      <c r="B2508" s="52"/>
      <c r="C2508" s="11"/>
      <c r="D2508" s="11"/>
      <c r="E2508" s="12"/>
      <c r="F2508" s="12"/>
      <c r="G2508" s="11"/>
      <c r="H2508" s="192"/>
      <c r="I2508" s="13"/>
      <c r="J2508" s="14"/>
      <c r="L2508" s="203"/>
    </row>
    <row r="2509" spans="1:12" ht="13.8" customHeight="1">
      <c r="A2509" s="195"/>
      <c r="B2509" s="52"/>
      <c r="C2509" s="11"/>
      <c r="D2509" s="11"/>
      <c r="E2509" s="12"/>
      <c r="F2509" s="12"/>
      <c r="G2509" s="11"/>
      <c r="H2509" s="192"/>
      <c r="I2509" s="13"/>
      <c r="J2509" s="14"/>
      <c r="L2509" s="203"/>
    </row>
    <row r="2510" spans="1:12" ht="13.8" customHeight="1">
      <c r="A2510" s="195"/>
      <c r="B2510" s="52"/>
      <c r="C2510" s="11"/>
      <c r="D2510" s="11"/>
      <c r="E2510" s="12"/>
      <c r="F2510" s="12"/>
      <c r="G2510" s="11"/>
      <c r="H2510" s="192"/>
      <c r="I2510" s="13"/>
      <c r="J2510" s="14"/>
      <c r="L2510" s="203"/>
    </row>
    <row r="2511" spans="1:12" ht="13.8" customHeight="1">
      <c r="A2511" s="67" t="s">
        <v>533</v>
      </c>
      <c r="B2511" s="275" t="s">
        <v>102</v>
      </c>
      <c r="C2511" s="275"/>
      <c r="D2511" s="275"/>
      <c r="E2511" s="275"/>
      <c r="F2511" s="275"/>
      <c r="G2511" s="275"/>
      <c r="H2511" s="275"/>
      <c r="I2511" s="275"/>
      <c r="J2511" s="275"/>
      <c r="K2511" s="275"/>
      <c r="L2511" s="276"/>
    </row>
    <row r="2512" spans="1:12" ht="13.8" customHeight="1">
      <c r="A2512" s="72"/>
      <c r="B2512" s="130"/>
      <c r="C2512" s="130"/>
      <c r="D2512" s="130"/>
      <c r="E2512" s="130"/>
      <c r="F2512" s="130"/>
      <c r="G2512" s="130"/>
      <c r="H2512" s="130"/>
      <c r="I2512" s="130"/>
      <c r="J2512" s="130"/>
      <c r="K2512" s="130"/>
      <c r="L2512" s="131"/>
    </row>
    <row r="2513" spans="1:12" ht="13.8" customHeight="1">
      <c r="A2513" s="72"/>
      <c r="B2513" s="277" t="s">
        <v>76</v>
      </c>
      <c r="C2513" s="251"/>
      <c r="D2513" s="121" t="s">
        <v>54</v>
      </c>
      <c r="E2513" s="121" t="s">
        <v>55</v>
      </c>
      <c r="F2513" s="121" t="s">
        <v>56</v>
      </c>
      <c r="G2513" s="121" t="s">
        <v>57</v>
      </c>
      <c r="H2513" s="121" t="s">
        <v>58</v>
      </c>
      <c r="I2513" s="121" t="s">
        <v>528</v>
      </c>
      <c r="J2513" s="2"/>
      <c r="K2513" s="2"/>
      <c r="L2513" s="131"/>
    </row>
    <row r="2514" spans="1:12" ht="13.8" customHeight="1">
      <c r="A2514" s="195"/>
      <c r="B2514" s="278" t="s">
        <v>526</v>
      </c>
      <c r="C2514" s="279"/>
      <c r="D2514" s="23">
        <v>5.48</v>
      </c>
      <c r="E2514" s="23"/>
      <c r="F2514" s="23"/>
      <c r="G2514" s="23">
        <v>1</v>
      </c>
      <c r="H2514" s="23"/>
      <c r="I2514" s="44">
        <f>D2514*G2514</f>
        <v>5.48</v>
      </c>
      <c r="J2514" s="22"/>
      <c r="K2514" s="22"/>
      <c r="L2514" s="203"/>
    </row>
    <row r="2515" spans="1:12" ht="13.8" customHeight="1">
      <c r="A2515" s="195"/>
      <c r="B2515" s="280"/>
      <c r="C2515" s="281"/>
      <c r="D2515" s="23">
        <v>10.82</v>
      </c>
      <c r="E2515" s="23"/>
      <c r="F2515" s="23"/>
      <c r="G2515" s="23">
        <v>1</v>
      </c>
      <c r="H2515" s="23"/>
      <c r="I2515" s="44">
        <f t="shared" ref="I2515:I2517" si="79">D2515*G2515</f>
        <v>10.82</v>
      </c>
      <c r="J2515" s="22"/>
      <c r="K2515" s="22"/>
      <c r="L2515" s="203"/>
    </row>
    <row r="2516" spans="1:12" ht="13.8" customHeight="1">
      <c r="A2516" s="195"/>
      <c r="B2516" s="280"/>
      <c r="C2516" s="281"/>
      <c r="D2516" s="23">
        <v>6.94</v>
      </c>
      <c r="E2516" s="23"/>
      <c r="F2516" s="23"/>
      <c r="G2516" s="23">
        <v>3</v>
      </c>
      <c r="H2516" s="23"/>
      <c r="I2516" s="44">
        <f t="shared" si="79"/>
        <v>20.82</v>
      </c>
      <c r="J2516" s="22"/>
      <c r="K2516" s="22"/>
      <c r="L2516" s="203"/>
    </row>
    <row r="2517" spans="1:12" ht="13.8" customHeight="1">
      <c r="A2517" s="195"/>
      <c r="B2517" s="278" t="s">
        <v>527</v>
      </c>
      <c r="C2517" s="279"/>
      <c r="D2517" s="23">
        <v>2.25</v>
      </c>
      <c r="E2517" s="23"/>
      <c r="F2517" s="23"/>
      <c r="G2517" s="23">
        <v>2</v>
      </c>
      <c r="H2517" s="23"/>
      <c r="I2517" s="44">
        <f t="shared" si="79"/>
        <v>4.5</v>
      </c>
      <c r="J2517" s="22"/>
      <c r="K2517" s="22"/>
      <c r="L2517" s="203"/>
    </row>
    <row r="2518" spans="1:12" ht="13.8" customHeight="1">
      <c r="A2518" s="195"/>
      <c r="B2518" s="126"/>
      <c r="C2518" s="126"/>
      <c r="D2518" s="42"/>
      <c r="E2518" s="42"/>
      <c r="F2518" s="43"/>
      <c r="G2518" s="61"/>
      <c r="H2518" s="44"/>
      <c r="I2518" s="44"/>
      <c r="J2518" s="122" t="s">
        <v>52</v>
      </c>
      <c r="K2518" s="50">
        <f>SUM(I2514:I2517)</f>
        <v>41.620000000000005</v>
      </c>
      <c r="L2518" s="203"/>
    </row>
    <row r="2519" spans="1:12" ht="13.8" customHeight="1">
      <c r="A2519" s="195"/>
      <c r="B2519" s="238" t="s">
        <v>621</v>
      </c>
      <c r="C2519" s="239"/>
      <c r="D2519" s="239"/>
      <c r="E2519" s="239"/>
      <c r="F2519" s="239"/>
      <c r="G2519" s="239"/>
      <c r="H2519" s="239"/>
      <c r="I2519" s="48"/>
      <c r="J2519" s="124"/>
      <c r="K2519" s="60"/>
      <c r="L2519" s="203"/>
    </row>
    <row r="2520" spans="1:12" ht="13.8" customHeight="1">
      <c r="A2520" s="195"/>
      <c r="B2520" s="52"/>
      <c r="C2520" s="11"/>
      <c r="D2520" s="11"/>
      <c r="E2520" s="12"/>
      <c r="F2520" s="12"/>
      <c r="G2520" s="11"/>
      <c r="H2520" s="192"/>
      <c r="I2520" s="13"/>
      <c r="J2520" s="14"/>
      <c r="L2520" s="203"/>
    </row>
    <row r="2521" spans="1:12">
      <c r="A2521" s="67" t="s">
        <v>619</v>
      </c>
      <c r="B2521" s="248" t="s">
        <v>110</v>
      </c>
      <c r="C2521" s="248"/>
      <c r="D2521" s="248"/>
      <c r="E2521" s="248"/>
      <c r="F2521" s="248"/>
      <c r="G2521" s="248"/>
      <c r="H2521" s="248"/>
      <c r="I2521" s="248"/>
      <c r="J2521" s="248"/>
      <c r="K2521" s="248"/>
      <c r="L2521" s="249"/>
    </row>
    <row r="2522" spans="1:12">
      <c r="A2522" s="74"/>
      <c r="B2522" s="16"/>
      <c r="C2522" s="130"/>
      <c r="D2522" s="130"/>
      <c r="E2522" s="130"/>
      <c r="F2522" s="130"/>
      <c r="G2522" s="130"/>
      <c r="H2522" s="130"/>
      <c r="I2522" s="130"/>
      <c r="J2522" s="130"/>
      <c r="K2522" s="130"/>
      <c r="L2522" s="131"/>
    </row>
    <row r="2523" spans="1:12">
      <c r="A2523" s="74"/>
      <c r="B2523" s="300" t="s">
        <v>76</v>
      </c>
      <c r="C2523" s="301"/>
      <c r="D2523" s="121" t="s">
        <v>54</v>
      </c>
      <c r="E2523" s="121" t="s">
        <v>55</v>
      </c>
      <c r="F2523" s="121" t="s">
        <v>56</v>
      </c>
      <c r="G2523" s="121" t="s">
        <v>57</v>
      </c>
      <c r="H2523" s="121" t="s">
        <v>58</v>
      </c>
      <c r="I2523" s="121" t="s">
        <v>82</v>
      </c>
      <c r="J2523" s="37"/>
      <c r="K2523" s="37"/>
      <c r="L2523" s="131"/>
    </row>
    <row r="2524" spans="1:12">
      <c r="A2524" s="74"/>
      <c r="B2524" s="261" t="s">
        <v>171</v>
      </c>
      <c r="C2524" s="262"/>
      <c r="D2524" s="42">
        <v>17.579999999999998</v>
      </c>
      <c r="E2524" s="42">
        <v>20.2</v>
      </c>
      <c r="F2524" s="43"/>
      <c r="G2524" s="42"/>
      <c r="H2524" s="44"/>
      <c r="I2524" s="46">
        <f>D2524*E2524</f>
        <v>355.11599999999993</v>
      </c>
      <c r="J2524" s="22"/>
      <c r="K2524" s="22"/>
      <c r="L2524" s="131"/>
    </row>
    <row r="2525" spans="1:12">
      <c r="A2525" s="74"/>
      <c r="B2525" s="365"/>
      <c r="C2525" s="365"/>
      <c r="D2525" s="41"/>
      <c r="E2525" s="42"/>
      <c r="F2525" s="43"/>
      <c r="G2525" s="42"/>
      <c r="H2525" s="121"/>
      <c r="I2525" s="46"/>
      <c r="J2525" s="122" t="s">
        <v>52</v>
      </c>
      <c r="K2525" s="50">
        <f>SUM(I2524)</f>
        <v>355.11599999999993</v>
      </c>
      <c r="L2525" s="131"/>
    </row>
    <row r="2526" spans="1:12">
      <c r="A2526" s="74"/>
      <c r="B2526" s="238" t="s">
        <v>621</v>
      </c>
      <c r="C2526" s="239"/>
      <c r="D2526" s="239"/>
      <c r="E2526" s="239"/>
      <c r="F2526" s="239"/>
      <c r="G2526" s="239"/>
      <c r="H2526" s="239"/>
      <c r="I2526" s="130"/>
      <c r="J2526" s="130"/>
      <c r="K2526" s="130"/>
      <c r="L2526" s="131"/>
    </row>
    <row r="2528" spans="1:12" ht="78.75" customHeight="1">
      <c r="A2528" s="342"/>
      <c r="B2528" s="342"/>
      <c r="C2528" s="342"/>
      <c r="D2528" s="342"/>
      <c r="E2528" s="342"/>
      <c r="F2528" s="342"/>
      <c r="G2528" s="342"/>
      <c r="H2528" s="342"/>
      <c r="I2528" s="342"/>
      <c r="J2528" s="342"/>
      <c r="K2528" s="342"/>
      <c r="L2528" s="342"/>
    </row>
    <row r="2529" spans="1:12" ht="70.2" customHeight="1">
      <c r="A2529" s="342"/>
      <c r="B2529" s="342"/>
      <c r="C2529" s="342"/>
      <c r="D2529" s="342"/>
      <c r="E2529" s="342"/>
      <c r="F2529" s="342"/>
      <c r="G2529" s="342"/>
      <c r="H2529" s="342"/>
      <c r="I2529" s="342"/>
      <c r="J2529" s="342"/>
      <c r="K2529" s="342"/>
      <c r="L2529" s="342"/>
    </row>
  </sheetData>
  <mergeCells count="1502">
    <mergeCell ref="B1527:C1527"/>
    <mergeCell ref="B1528:C1528"/>
    <mergeCell ref="B1536:C1537"/>
    <mergeCell ref="B1529:C1529"/>
    <mergeCell ref="B1530:C1530"/>
    <mergeCell ref="B1531:C1531"/>
    <mergeCell ref="B1532:C1532"/>
    <mergeCell ref="B1533:C1533"/>
    <mergeCell ref="B1534:C1534"/>
    <mergeCell ref="A217:A220"/>
    <mergeCell ref="A237:A240"/>
    <mergeCell ref="B696:C696"/>
    <mergeCell ref="B697:C697"/>
    <mergeCell ref="B698:C698"/>
    <mergeCell ref="B699:C699"/>
    <mergeCell ref="B700:C700"/>
    <mergeCell ref="B693:C693"/>
    <mergeCell ref="B694:C694"/>
    <mergeCell ref="B445:C445"/>
    <mergeCell ref="B535:K535"/>
    <mergeCell ref="B504:C504"/>
    <mergeCell ref="B448:C448"/>
    <mergeCell ref="B579:L579"/>
    <mergeCell ref="B580:L580"/>
    <mergeCell ref="B592:C592"/>
    <mergeCell ref="B593:C593"/>
    <mergeCell ref="B594:C594"/>
    <mergeCell ref="B595:C595"/>
    <mergeCell ref="B596:C596"/>
    <mergeCell ref="B612:C612"/>
    <mergeCell ref="B613:C613"/>
    <mergeCell ref="B481:C481"/>
    <mergeCell ref="B516:L516"/>
    <mergeCell ref="B734:C734"/>
    <mergeCell ref="B701:C701"/>
    <mergeCell ref="B920:C920"/>
    <mergeCell ref="B879:C879"/>
    <mergeCell ref="B224:L224"/>
    <mergeCell ref="B226:C226"/>
    <mergeCell ref="B227:C227"/>
    <mergeCell ref="J227:K230"/>
    <mergeCell ref="B228:C228"/>
    <mergeCell ref="B229:C229"/>
    <mergeCell ref="B230:C230"/>
    <mergeCell ref="B231:C231"/>
    <mergeCell ref="B767:L767"/>
    <mergeCell ref="B770:C770"/>
    <mergeCell ref="B772:K77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430:C430"/>
    <mergeCell ref="J430:K449"/>
    <mergeCell ref="B452:C452"/>
    <mergeCell ref="B614:C614"/>
    <mergeCell ref="B615:C615"/>
    <mergeCell ref="B616:C616"/>
    <mergeCell ref="B916:C916"/>
    <mergeCell ref="B917:C917"/>
    <mergeCell ref="B918:C918"/>
    <mergeCell ref="B686:C686"/>
    <mergeCell ref="B687:C687"/>
    <mergeCell ref="B688:C688"/>
    <mergeCell ref="B689:C689"/>
    <mergeCell ref="B690:C690"/>
    <mergeCell ref="B691:C691"/>
    <mergeCell ref="B692:C692"/>
    <mergeCell ref="B2256:K2256"/>
    <mergeCell ref="B2261:H2261"/>
    <mergeCell ref="B1543:C1543"/>
    <mergeCell ref="B1544:C1548"/>
    <mergeCell ref="B654:C654"/>
    <mergeCell ref="B655:C655"/>
    <mergeCell ref="B657:K657"/>
    <mergeCell ref="B667:L667"/>
    <mergeCell ref="B669:C669"/>
    <mergeCell ref="B2150:L2150"/>
    <mergeCell ref="B2155:H2155"/>
    <mergeCell ref="B2157:L2157"/>
    <mergeCell ref="B2162:H2162"/>
    <mergeCell ref="B2164:L2164"/>
    <mergeCell ref="B2169:H2169"/>
    <mergeCell ref="B2171:L2171"/>
    <mergeCell ref="B2176:H2176"/>
    <mergeCell ref="B2178:K2178"/>
    <mergeCell ref="B672:K672"/>
    <mergeCell ref="B880:C880"/>
    <mergeCell ref="B881:C881"/>
    <mergeCell ref="B882:C882"/>
    <mergeCell ref="B883:C883"/>
    <mergeCell ref="B884:C884"/>
    <mergeCell ref="B670:C670"/>
    <mergeCell ref="B931:C931"/>
    <mergeCell ref="B932:C932"/>
    <mergeCell ref="B934:C934"/>
    <mergeCell ref="B885:C885"/>
    <mergeCell ref="B865:C865"/>
    <mergeCell ref="B866:C866"/>
    <mergeCell ref="B851:C851"/>
    <mergeCell ref="B29:L29"/>
    <mergeCell ref="B32:C32"/>
    <mergeCell ref="B34:K34"/>
    <mergeCell ref="B709:C709"/>
    <mergeCell ref="B710:C710"/>
    <mergeCell ref="B711:C711"/>
    <mergeCell ref="J711:K711"/>
    <mergeCell ref="B715:L715"/>
    <mergeCell ref="B716:C716"/>
    <mergeCell ref="B717:C717"/>
    <mergeCell ref="B721:L721"/>
    <mergeCell ref="B723:C723"/>
    <mergeCell ref="B724:C724"/>
    <mergeCell ref="J724:K724"/>
    <mergeCell ref="B730:L730"/>
    <mergeCell ref="B732:C732"/>
    <mergeCell ref="B733:C733"/>
    <mergeCell ref="B107:C107"/>
    <mergeCell ref="B124:C124"/>
    <mergeCell ref="B125:C125"/>
    <mergeCell ref="B126:C126"/>
    <mergeCell ref="B127:C127"/>
    <mergeCell ref="B128:C128"/>
    <mergeCell ref="B174:C174"/>
    <mergeCell ref="B685:C685"/>
    <mergeCell ref="B736:K736"/>
    <mergeCell ref="B740:L740"/>
    <mergeCell ref="B743:C743"/>
    <mergeCell ref="B745:K745"/>
    <mergeCell ref="B752:L752"/>
    <mergeCell ref="B755:C755"/>
    <mergeCell ref="B757:K757"/>
    <mergeCell ref="B782:L782"/>
    <mergeCell ref="B785:C785"/>
    <mergeCell ref="B928:C928"/>
    <mergeCell ref="B929:C929"/>
    <mergeCell ref="B930:C930"/>
    <mergeCell ref="B897:C897"/>
    <mergeCell ref="B898:C898"/>
    <mergeCell ref="B899:C899"/>
    <mergeCell ref="B900:C900"/>
    <mergeCell ref="B901:C901"/>
    <mergeCell ref="B798:K798"/>
    <mergeCell ref="J846:K867"/>
    <mergeCell ref="B860:C860"/>
    <mergeCell ref="B861:C861"/>
    <mergeCell ref="B862:C862"/>
    <mergeCell ref="B867:C867"/>
    <mergeCell ref="B919:C919"/>
    <mergeCell ref="B852:C852"/>
    <mergeCell ref="B853:C853"/>
    <mergeCell ref="B927:C927"/>
    <mergeCell ref="B889:C889"/>
    <mergeCell ref="B890:C890"/>
    <mergeCell ref="B891:C891"/>
    <mergeCell ref="B892:C892"/>
    <mergeCell ref="B893:C893"/>
    <mergeCell ref="B894:C894"/>
    <mergeCell ref="B895:C895"/>
    <mergeCell ref="B896:C896"/>
    <mergeCell ref="B924:C924"/>
    <mergeCell ref="B925:C925"/>
    <mergeCell ref="B926:C926"/>
    <mergeCell ref="B863:C863"/>
    <mergeCell ref="B864:C864"/>
    <mergeCell ref="B869:C869"/>
    <mergeCell ref="B870:C870"/>
    <mergeCell ref="B871:C871"/>
    <mergeCell ref="B872:C872"/>
    <mergeCell ref="B873:C873"/>
    <mergeCell ref="B874:C874"/>
    <mergeCell ref="B875:C875"/>
    <mergeCell ref="B876:C876"/>
    <mergeCell ref="B877:C877"/>
    <mergeCell ref="B878:C878"/>
    <mergeCell ref="B854:C854"/>
    <mergeCell ref="B886:C886"/>
    <mergeCell ref="B887:C887"/>
    <mergeCell ref="B888:C888"/>
    <mergeCell ref="B868:C868"/>
    <mergeCell ref="B707:L707"/>
    <mergeCell ref="J868:K901"/>
    <mergeCell ref="B129:C129"/>
    <mergeCell ref="B196:C196"/>
    <mergeCell ref="B787:K787"/>
    <mergeCell ref="B793:L793"/>
    <mergeCell ref="B935:C935"/>
    <mergeCell ref="B933:C933"/>
    <mergeCell ref="B975:C975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857:C857"/>
    <mergeCell ref="B858:C858"/>
    <mergeCell ref="B859:C859"/>
    <mergeCell ref="B921:C921"/>
    <mergeCell ref="B922:C922"/>
    <mergeCell ref="B923:C923"/>
    <mergeCell ref="J809:K812"/>
    <mergeCell ref="J813:K822"/>
    <mergeCell ref="J823:K845"/>
    <mergeCell ref="B848:C848"/>
    <mergeCell ref="B849:C849"/>
    <mergeCell ref="B850:C850"/>
    <mergeCell ref="B673:C673"/>
    <mergeCell ref="B642:C642"/>
    <mergeCell ref="B658:C658"/>
    <mergeCell ref="B682:L682"/>
    <mergeCell ref="B684:C684"/>
    <mergeCell ref="B706:L706"/>
    <mergeCell ref="B454:K454"/>
    <mergeCell ref="B483:K483"/>
    <mergeCell ref="B506:K506"/>
    <mergeCell ref="B552:K552"/>
    <mergeCell ref="B568:K568"/>
    <mergeCell ref="B639:C639"/>
    <mergeCell ref="B641:K641"/>
    <mergeCell ref="B620:C620"/>
    <mergeCell ref="B621:C621"/>
    <mergeCell ref="B622:C622"/>
    <mergeCell ref="B582:C582"/>
    <mergeCell ref="B583:C583"/>
    <mergeCell ref="B584:C584"/>
    <mergeCell ref="B585:C585"/>
    <mergeCell ref="B586:C586"/>
    <mergeCell ref="B587:C587"/>
    <mergeCell ref="B588:C588"/>
    <mergeCell ref="B589:C589"/>
    <mergeCell ref="B590:C590"/>
    <mergeCell ref="B591:C591"/>
    <mergeCell ref="A129:A130"/>
    <mergeCell ref="B122:C122"/>
    <mergeCell ref="B123:C123"/>
    <mergeCell ref="A174:A195"/>
    <mergeCell ref="B175:C175"/>
    <mergeCell ref="A196:A197"/>
    <mergeCell ref="B274:L274"/>
    <mergeCell ref="B309:C309"/>
    <mergeCell ref="B310:C310"/>
    <mergeCell ref="B608:L608"/>
    <mergeCell ref="B610:C610"/>
    <mergeCell ref="B611:C611"/>
    <mergeCell ref="B449:C449"/>
    <mergeCell ref="B463:C463"/>
    <mergeCell ref="B166:C166"/>
    <mergeCell ref="B169:C169"/>
    <mergeCell ref="B173:C173"/>
    <mergeCell ref="A141:A150"/>
    <mergeCell ref="B150:C150"/>
    <mergeCell ref="B471:C471"/>
    <mergeCell ref="B472:C472"/>
    <mergeCell ref="B488:C488"/>
    <mergeCell ref="B136:C136"/>
    <mergeCell ref="B240:C240"/>
    <mergeCell ref="B250:K250"/>
    <mergeCell ref="B280:K280"/>
    <mergeCell ref="B214:L214"/>
    <mergeCell ref="A227:A230"/>
    <mergeCell ref="B232:K232"/>
    <mergeCell ref="B308:C308"/>
    <mergeCell ref="B138:C138"/>
    <mergeCell ref="B216:C216"/>
    <mergeCell ref="B652:L652"/>
    <mergeCell ref="B597:C597"/>
    <mergeCell ref="B598:C598"/>
    <mergeCell ref="B352:L352"/>
    <mergeCell ref="B355:C355"/>
    <mergeCell ref="B357:K357"/>
    <mergeCell ref="B367:L367"/>
    <mergeCell ref="B370:C370"/>
    <mergeCell ref="B372:K372"/>
    <mergeCell ref="B382:L382"/>
    <mergeCell ref="B385:C385"/>
    <mergeCell ref="B387:K387"/>
    <mergeCell ref="B450:C450"/>
    <mergeCell ref="B451:C451"/>
    <mergeCell ref="B428:L428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22:C422"/>
    <mergeCell ref="J402:K424"/>
    <mergeCell ref="B419:C419"/>
    <mergeCell ref="B420:C420"/>
    <mergeCell ref="B479:C479"/>
    <mergeCell ref="B480:C480"/>
    <mergeCell ref="B519:C519"/>
    <mergeCell ref="B83:C83"/>
    <mergeCell ref="A74:A83"/>
    <mergeCell ref="B301:C301"/>
    <mergeCell ref="B318:C318"/>
    <mergeCell ref="B317:C317"/>
    <mergeCell ref="B321:L321"/>
    <mergeCell ref="B323:C323"/>
    <mergeCell ref="B324:C324"/>
    <mergeCell ref="J324:K333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A107:A128"/>
    <mergeCell ref="B303:K303"/>
    <mergeCell ref="A137:A140"/>
    <mergeCell ref="A151:A173"/>
    <mergeCell ref="B305:L305"/>
    <mergeCell ref="B307:C307"/>
    <mergeCell ref="B121:C121"/>
    <mergeCell ref="B108:C108"/>
    <mergeCell ref="B109:C109"/>
    <mergeCell ref="B110:C110"/>
    <mergeCell ref="B111:C111"/>
    <mergeCell ref="B112:C112"/>
    <mergeCell ref="B80:C80"/>
    <mergeCell ref="B81:C81"/>
    <mergeCell ref="B1281:C1281"/>
    <mergeCell ref="B1209:K1209"/>
    <mergeCell ref="B288:L288"/>
    <mergeCell ref="B289:L289"/>
    <mergeCell ref="B1255:C1255"/>
    <mergeCell ref="B434:C434"/>
    <mergeCell ref="A69:A73"/>
    <mergeCell ref="B1305:C1305"/>
    <mergeCell ref="B1307:C1307"/>
    <mergeCell ref="B1308:C1308"/>
    <mergeCell ref="B1473:C1473"/>
    <mergeCell ref="B1476:C1476"/>
    <mergeCell ref="B1478:C1478"/>
    <mergeCell ref="B1680:C1680"/>
    <mergeCell ref="B1745:C1746"/>
    <mergeCell ref="D1745:D1746"/>
    <mergeCell ref="E1745:E1746"/>
    <mergeCell ref="F1745:F1746"/>
    <mergeCell ref="B242:K242"/>
    <mergeCell ref="B1481:C1481"/>
    <mergeCell ref="B1482:C1482"/>
    <mergeCell ref="B1483:C1483"/>
    <mergeCell ref="B1484:C1484"/>
    <mergeCell ref="B1215:K1215"/>
    <mergeCell ref="B1235:K1235"/>
    <mergeCell ref="B1248:K1248"/>
    <mergeCell ref="B247:C247"/>
    <mergeCell ref="B909:K909"/>
    <mergeCell ref="B952:K952"/>
    <mergeCell ref="B993:K993"/>
    <mergeCell ref="B1001:K1001"/>
    <mergeCell ref="B1016:K1016"/>
    <mergeCell ref="J2468:K2472"/>
    <mergeCell ref="B2469:C2469"/>
    <mergeCell ref="B2375:C2375"/>
    <mergeCell ref="B2394:C2394"/>
    <mergeCell ref="B2385:C2385"/>
    <mergeCell ref="B2470:C2470"/>
    <mergeCell ref="B2458:L2458"/>
    <mergeCell ref="B2465:L2465"/>
    <mergeCell ref="B2461:C2461"/>
    <mergeCell ref="B2457:L2457"/>
    <mergeCell ref="B2282:H2282"/>
    <mergeCell ref="B2221:K2221"/>
    <mergeCell ref="B58:L58"/>
    <mergeCell ref="B61:C61"/>
    <mergeCell ref="B62:C62"/>
    <mergeCell ref="B827:C827"/>
    <mergeCell ref="B55:G55"/>
    <mergeCell ref="B1271:C1271"/>
    <mergeCell ref="B1273:C1273"/>
    <mergeCell ref="B1299:C1299"/>
    <mergeCell ref="B1300:C1300"/>
    <mergeCell ref="B1301:C1301"/>
    <mergeCell ref="B1304:C1304"/>
    <mergeCell ref="B1303:C1303"/>
    <mergeCell ref="B1302:C1302"/>
    <mergeCell ref="B1245:C1245"/>
    <mergeCell ref="B1246:C1246"/>
    <mergeCell ref="B1277:C1277"/>
    <mergeCell ref="B1288:I1288"/>
    <mergeCell ref="B1282:C1282"/>
    <mergeCell ref="B1280:C1280"/>
    <mergeCell ref="B1264:K1264"/>
    <mergeCell ref="B1835:C1835"/>
    <mergeCell ref="B1836:C1836"/>
    <mergeCell ref="B1839:C1839"/>
    <mergeCell ref="B1840:C1840"/>
    <mergeCell ref="B1842:C1842"/>
    <mergeCell ref="B1837:C1837"/>
    <mergeCell ref="B2004:L2004"/>
    <mergeCell ref="B2007:C2007"/>
    <mergeCell ref="B1804:C1804"/>
    <mergeCell ref="B1805:C1805"/>
    <mergeCell ref="B1991:L1991"/>
    <mergeCell ref="B1994:C1994"/>
    <mergeCell ref="B1850:H1850"/>
    <mergeCell ref="B1843:L1843"/>
    <mergeCell ref="B1931:L1931"/>
    <mergeCell ref="B1943:L1943"/>
    <mergeCell ref="B1834:C1834"/>
    <mergeCell ref="B1807:C1807"/>
    <mergeCell ref="B1855:L1855"/>
    <mergeCell ref="B1858:C1858"/>
    <mergeCell ref="B1883:C1883"/>
    <mergeCell ref="B1880:L1880"/>
    <mergeCell ref="B1884:C1884"/>
    <mergeCell ref="B1859:C1859"/>
    <mergeCell ref="B1900:K1900"/>
    <mergeCell ref="B1913:L1913"/>
    <mergeCell ref="B1916:C1916"/>
    <mergeCell ref="B1830:C1830"/>
    <mergeCell ref="B1813:L1813"/>
    <mergeCell ref="B1815:C1815"/>
    <mergeCell ref="B1816:C1816"/>
    <mergeCell ref="I1816:J1817"/>
    <mergeCell ref="B1409:L1409"/>
    <mergeCell ref="B1403:C1403"/>
    <mergeCell ref="B1270:C1270"/>
    <mergeCell ref="B1309:C1309"/>
    <mergeCell ref="B1296:C1296"/>
    <mergeCell ref="B1306:C1306"/>
    <mergeCell ref="B1436:L1436"/>
    <mergeCell ref="B1361:C1361"/>
    <mergeCell ref="J1256:K1260"/>
    <mergeCell ref="B2521:L2521"/>
    <mergeCell ref="B2523:C2523"/>
    <mergeCell ref="B2524:C2524"/>
    <mergeCell ref="B2525:C2525"/>
    <mergeCell ref="B2482:L2482"/>
    <mergeCell ref="B2468:C2468"/>
    <mergeCell ref="H1851:K1851"/>
    <mergeCell ref="G1745:G1746"/>
    <mergeCell ref="I1760:K1762"/>
    <mergeCell ref="B1763:C1763"/>
    <mergeCell ref="B1799:C1799"/>
    <mergeCell ref="B2478:C2478"/>
    <mergeCell ref="J2478:K2478"/>
    <mergeCell ref="I1807:K1807"/>
    <mergeCell ref="B2411:C2411"/>
    <mergeCell ref="I1796:K1798"/>
    <mergeCell ref="B1846:C1846"/>
    <mergeCell ref="B1832:C1832"/>
    <mergeCell ref="B1833:C1833"/>
    <mergeCell ref="B2475:C2475"/>
    <mergeCell ref="B2476:C2476"/>
    <mergeCell ref="B2477:C2477"/>
    <mergeCell ref="B2467:C2467"/>
    <mergeCell ref="B2471:C2471"/>
    <mergeCell ref="B2472:C2472"/>
    <mergeCell ref="B1260:C1261"/>
    <mergeCell ref="B2474:C2474"/>
    <mergeCell ref="B2473:C2473"/>
    <mergeCell ref="J2473:K2477"/>
    <mergeCell ref="B1274:C1274"/>
    <mergeCell ref="B1851:G1851"/>
    <mergeCell ref="B1930:L1930"/>
    <mergeCell ref="B1950:L1950"/>
    <mergeCell ref="B1978:L1978"/>
    <mergeCell ref="B1981:C1981"/>
    <mergeCell ref="B42:L42"/>
    <mergeCell ref="B45:C45"/>
    <mergeCell ref="B1733:L1733"/>
    <mergeCell ref="B1735:C1735"/>
    <mergeCell ref="B1736:C1736"/>
    <mergeCell ref="J1736:K1736"/>
    <mergeCell ref="B1384:I1384"/>
    <mergeCell ref="B1433:K1433"/>
    <mergeCell ref="B1429:C1429"/>
    <mergeCell ref="B1447:C1447"/>
    <mergeCell ref="B1448:C1449"/>
    <mergeCell ref="B1391:C1391"/>
    <mergeCell ref="B1392:C1392"/>
    <mergeCell ref="B1393:C1393"/>
    <mergeCell ref="B1333:C1333"/>
    <mergeCell ref="B1334:C1334"/>
    <mergeCell ref="B1929:L1929"/>
    <mergeCell ref="B1426:C1426"/>
    <mergeCell ref="B1452:K1452"/>
    <mergeCell ref="B1658:C1658"/>
    <mergeCell ref="B1728:C1728"/>
    <mergeCell ref="B1659:C1659"/>
    <mergeCell ref="B1487:C1487"/>
    <mergeCell ref="B1358:C1358"/>
    <mergeCell ref="B1329:C1329"/>
    <mergeCell ref="B1331:C1331"/>
    <mergeCell ref="B1312:C1312"/>
    <mergeCell ref="B1416:C1416"/>
    <mergeCell ref="B1422:L1422"/>
    <mergeCell ref="B1318:C1318"/>
    <mergeCell ref="B1360:C1360"/>
    <mergeCell ref="B1362:C1362"/>
    <mergeCell ref="B1363:C1363"/>
    <mergeCell ref="B1365:C1365"/>
    <mergeCell ref="B1366:C1366"/>
    <mergeCell ref="B1369:C1369"/>
    <mergeCell ref="B1370:C1370"/>
    <mergeCell ref="B1371:C1371"/>
    <mergeCell ref="B1372:C1372"/>
    <mergeCell ref="B1364:C1364"/>
    <mergeCell ref="J1390:K1390"/>
    <mergeCell ref="B1326:L1326"/>
    <mergeCell ref="B1342:C1342"/>
    <mergeCell ref="B1338:L1338"/>
    <mergeCell ref="B1489:C1489"/>
    <mergeCell ref="B1695:I1695"/>
    <mergeCell ref="B1592:C1592"/>
    <mergeCell ref="B1655:C1655"/>
    <mergeCell ref="B1257:C1257"/>
    <mergeCell ref="B1317:C1317"/>
    <mergeCell ref="B1259:C1259"/>
    <mergeCell ref="B1389:C1389"/>
    <mergeCell ref="B1400:C1400"/>
    <mergeCell ref="B1398:C1398"/>
    <mergeCell ref="B1404:C1404"/>
    <mergeCell ref="B1350:C1350"/>
    <mergeCell ref="B1357:C1357"/>
    <mergeCell ref="B1341:C1341"/>
    <mergeCell ref="B1356:C1356"/>
    <mergeCell ref="B1343:C1343"/>
    <mergeCell ref="B1373:C1373"/>
    <mergeCell ref="B1402:C1402"/>
    <mergeCell ref="B1390:C1390"/>
    <mergeCell ref="B1396:C1396"/>
    <mergeCell ref="B1346:C1346"/>
    <mergeCell ref="B1347:C1347"/>
    <mergeCell ref="B1348:C1348"/>
    <mergeCell ref="B1349:C1349"/>
    <mergeCell ref="B1379:C1379"/>
    <mergeCell ref="B1378:C1378"/>
    <mergeCell ref="B1377:C1377"/>
    <mergeCell ref="B1376:C1376"/>
    <mergeCell ref="B1354:C1354"/>
    <mergeCell ref="B1355:C1355"/>
    <mergeCell ref="B1359:C1359"/>
    <mergeCell ref="B1330:C1330"/>
    <mergeCell ref="B1344:C1344"/>
    <mergeCell ref="B1279:C1279"/>
    <mergeCell ref="B1395:C1395"/>
    <mergeCell ref="B1258:C1258"/>
    <mergeCell ref="B974:C974"/>
    <mergeCell ref="B992:C992"/>
    <mergeCell ref="B998:C998"/>
    <mergeCell ref="B1175:C1175"/>
    <mergeCell ref="B1178:K1178"/>
    <mergeCell ref="B1160:K1160"/>
    <mergeCell ref="B1137:K1137"/>
    <mergeCell ref="B1121:K1121"/>
    <mergeCell ref="J1104:K1110"/>
    <mergeCell ref="B1077:C1077"/>
    <mergeCell ref="B1011:L1011"/>
    <mergeCell ref="B1014:C1014"/>
    <mergeCell ref="B1017:K1017"/>
    <mergeCell ref="B1102:L1102"/>
    <mergeCell ref="J957:K974"/>
    <mergeCell ref="B961:C961"/>
    <mergeCell ref="B970:C970"/>
    <mergeCell ref="B962:C962"/>
    <mergeCell ref="B1033:K1033"/>
    <mergeCell ref="B1034:K1034"/>
    <mergeCell ref="B1027:L1027"/>
    <mergeCell ref="B1049:K1049"/>
    <mergeCell ref="B1096:C1096"/>
    <mergeCell ref="B1097:C1097"/>
    <mergeCell ref="B966:C966"/>
    <mergeCell ref="B1100:K1100"/>
    <mergeCell ref="B976:C976"/>
    <mergeCell ref="B1107:C1107"/>
    <mergeCell ref="B1094:C1094"/>
    <mergeCell ref="B984:C984"/>
    <mergeCell ref="B985:C985"/>
    <mergeCell ref="B986:C986"/>
    <mergeCell ref="B1063:K1063"/>
    <mergeCell ref="B1079:K1079"/>
    <mergeCell ref="B1092:C1092"/>
    <mergeCell ref="B1093:C1093"/>
    <mergeCell ref="B1032:K1032"/>
    <mergeCell ref="B1047:K1047"/>
    <mergeCell ref="B1210:L1210"/>
    <mergeCell ref="B1212:C1212"/>
    <mergeCell ref="B1213:C1213"/>
    <mergeCell ref="B1230:L1230"/>
    <mergeCell ref="B1232:C1232"/>
    <mergeCell ref="B1233:C1233"/>
    <mergeCell ref="B1002:K1002"/>
    <mergeCell ref="J292:K300"/>
    <mergeCell ref="B293:C293"/>
    <mergeCell ref="B294:C294"/>
    <mergeCell ref="B295:C295"/>
    <mergeCell ref="B296:C296"/>
    <mergeCell ref="B297:C297"/>
    <mergeCell ref="B312:C312"/>
    <mergeCell ref="B313:C313"/>
    <mergeCell ref="B314:C314"/>
    <mergeCell ref="B315:C315"/>
    <mergeCell ref="B461:C461"/>
    <mergeCell ref="B624:C624"/>
    <mergeCell ref="B625:C625"/>
    <mergeCell ref="B626:C626"/>
    <mergeCell ref="B467:C467"/>
    <mergeCell ref="B468:C468"/>
    <mergeCell ref="B469:C469"/>
    <mergeCell ref="B470:C470"/>
    <mergeCell ref="J308:K316"/>
    <mergeCell ref="B446:C446"/>
    <mergeCell ref="B490:K490"/>
    <mergeCell ref="B948:C948"/>
    <mergeCell ref="B949:C949"/>
    <mergeCell ref="B950:C950"/>
    <mergeCell ref="B951:C951"/>
    <mergeCell ref="B958:C958"/>
    <mergeCell ref="B967:C967"/>
    <mergeCell ref="B968:C968"/>
    <mergeCell ref="B855:C855"/>
    <mergeCell ref="B1095:C1095"/>
    <mergeCell ref="B1030:C1030"/>
    <mergeCell ref="B1045:C1045"/>
    <mergeCell ref="B1074:L1074"/>
    <mergeCell ref="B704:K704"/>
    <mergeCell ref="B447:C447"/>
    <mergeCell ref="B943:C943"/>
    <mergeCell ref="B944:C944"/>
    <mergeCell ref="B842:C842"/>
    <mergeCell ref="B843:C843"/>
    <mergeCell ref="B844:C844"/>
    <mergeCell ref="B845:C845"/>
    <mergeCell ref="B977:C977"/>
    <mergeCell ref="B978:C978"/>
    <mergeCell ref="B979:C979"/>
    <mergeCell ref="B980:C980"/>
    <mergeCell ref="B981:C981"/>
    <mergeCell ref="B982:C982"/>
    <mergeCell ref="B983:C983"/>
    <mergeCell ref="B1003:K1003"/>
    <mergeCell ref="B1058:L1058"/>
    <mergeCell ref="B1061:C1061"/>
    <mergeCell ref="B817:C817"/>
    <mergeCell ref="B818:C818"/>
    <mergeCell ref="B819:C819"/>
    <mergeCell ref="B437:C437"/>
    <mergeCell ref="B438:C438"/>
    <mergeCell ref="B550:C550"/>
    <mergeCell ref="B553:K553"/>
    <mergeCell ref="B554:K554"/>
    <mergeCell ref="B810:C810"/>
    <mergeCell ref="B811:C811"/>
    <mergeCell ref="B812:C812"/>
    <mergeCell ref="B139:C139"/>
    <mergeCell ref="B140:C140"/>
    <mergeCell ref="B238:C238"/>
    <mergeCell ref="B151:C151"/>
    <mergeCell ref="B152:C152"/>
    <mergeCell ref="B969:C969"/>
    <mergeCell ref="B277:C277"/>
    <mergeCell ref="B533:C533"/>
    <mergeCell ref="B462:C462"/>
    <mergeCell ref="B599:C599"/>
    <mergeCell ref="B600:C600"/>
    <mergeCell ref="B623:C623"/>
    <mergeCell ref="B176:C176"/>
    <mergeCell ref="B177:C177"/>
    <mergeCell ref="B178:C178"/>
    <mergeCell ref="B298:C298"/>
    <mergeCell ref="B299:C299"/>
    <mergeCell ref="B300:C300"/>
    <mergeCell ref="B444:C444"/>
    <mergeCell ref="B421:C421"/>
    <mergeCell ref="B197:C197"/>
    <mergeCell ref="B89:C89"/>
    <mergeCell ref="B90:C90"/>
    <mergeCell ref="B91:C91"/>
    <mergeCell ref="B92:C92"/>
    <mergeCell ref="B93:C93"/>
    <mergeCell ref="B94:C94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433:C433"/>
    <mergeCell ref="B156:C156"/>
    <mergeCell ref="B130:C130"/>
    <mergeCell ref="B311:C311"/>
    <mergeCell ref="B291:C291"/>
    <mergeCell ref="B292:C292"/>
    <mergeCell ref="B217:C217"/>
    <mergeCell ref="B218:C218"/>
    <mergeCell ref="B219:C219"/>
    <mergeCell ref="B220:C220"/>
    <mergeCell ref="B222:K222"/>
    <mergeCell ref="J217:K220"/>
    <mergeCell ref="B221:C221"/>
    <mergeCell ref="B813:C813"/>
    <mergeCell ref="B814:C814"/>
    <mergeCell ref="B815:C815"/>
    <mergeCell ref="B439:C439"/>
    <mergeCell ref="B440:C440"/>
    <mergeCell ref="B458:C458"/>
    <mergeCell ref="B617:C617"/>
    <mergeCell ref="B618:C618"/>
    <mergeCell ref="B619:C619"/>
    <mergeCell ref="B937:C937"/>
    <mergeCell ref="B938:C938"/>
    <mergeCell ref="B939:C939"/>
    <mergeCell ref="B957:C957"/>
    <mergeCell ref="B485:L485"/>
    <mergeCell ref="B840:C840"/>
    <mergeCell ref="B841:C841"/>
    <mergeCell ref="B805:L805"/>
    <mergeCell ref="B834:C834"/>
    <mergeCell ref="B936:C936"/>
    <mergeCell ref="B940:C940"/>
    <mergeCell ref="B941:C941"/>
    <mergeCell ref="B942:C942"/>
    <mergeCell ref="B945:C945"/>
    <mergeCell ref="B946:C946"/>
    <mergeCell ref="B947:C947"/>
    <mergeCell ref="B627:C627"/>
    <mergeCell ref="B628:C628"/>
    <mergeCell ref="B636:L636"/>
    <mergeCell ref="B638:C638"/>
    <mergeCell ref="B856:C856"/>
    <mergeCell ref="B695:C695"/>
    <mergeCell ref="B847:C847"/>
    <mergeCell ref="B1470:C1470"/>
    <mergeCell ref="B1490:C1490"/>
    <mergeCell ref="B1471:C1471"/>
    <mergeCell ref="B1243:L1243"/>
    <mergeCell ref="B1114:L1114"/>
    <mergeCell ref="B1129:L1129"/>
    <mergeCell ref="B1146:L1146"/>
    <mergeCell ref="J1175:K1176"/>
    <mergeCell ref="B1176:C1176"/>
    <mergeCell ref="B1171:L1171"/>
    <mergeCell ref="B1112:K1112"/>
    <mergeCell ref="B1119:K1119"/>
    <mergeCell ref="B1135:K1135"/>
    <mergeCell ref="B956:C956"/>
    <mergeCell ref="B1090:C1090"/>
    <mergeCell ref="B1275:C1276"/>
    <mergeCell ref="B1461:C1461"/>
    <mergeCell ref="B1460:C1460"/>
    <mergeCell ref="B1456:L1456"/>
    <mergeCell ref="B1485:C1485"/>
    <mergeCell ref="B1382:L1382"/>
    <mergeCell ref="B959:C959"/>
    <mergeCell ref="B960:C960"/>
    <mergeCell ref="J1425:K1429"/>
    <mergeCell ref="B971:C971"/>
    <mergeCell ref="B972:C972"/>
    <mergeCell ref="B973:C973"/>
    <mergeCell ref="B987:C987"/>
    <mergeCell ref="B988:C988"/>
    <mergeCell ref="B989:C989"/>
    <mergeCell ref="B990:C990"/>
    <mergeCell ref="B991:C991"/>
    <mergeCell ref="B1567:L1567"/>
    <mergeCell ref="B1491:C1491"/>
    <mergeCell ref="J1439:K1449"/>
    <mergeCell ref="B1442:C1442"/>
    <mergeCell ref="B1441:C1441"/>
    <mergeCell ref="B1901:L1901"/>
    <mergeCell ref="B1904:C1904"/>
    <mergeCell ref="B2263:K2263"/>
    <mergeCell ref="B2268:H2268"/>
    <mergeCell ref="B2270:K2270"/>
    <mergeCell ref="B2275:H2275"/>
    <mergeCell ref="B2277:K2277"/>
    <mergeCell ref="B1513:L1513"/>
    <mergeCell ref="B1467:C1467"/>
    <mergeCell ref="B1465:C1465"/>
    <mergeCell ref="B1466:C1466"/>
    <mergeCell ref="B1520:C1520"/>
    <mergeCell ref="J1571:K1586"/>
    <mergeCell ref="B1652:C1652"/>
    <mergeCell ref="B1495:L1495"/>
    <mergeCell ref="B1488:C1488"/>
    <mergeCell ref="B1812:K1812"/>
    <mergeCell ref="B1827:L1827"/>
    <mergeCell ref="B2205:H2205"/>
    <mergeCell ref="B2207:K2207"/>
    <mergeCell ref="B2212:H2212"/>
    <mergeCell ref="B2214:K2214"/>
    <mergeCell ref="B2219:H2219"/>
    <mergeCell ref="B1443:C1443"/>
    <mergeCell ref="B1444:C1444"/>
    <mergeCell ref="B1445:C1445"/>
    <mergeCell ref="B1446:C1446"/>
    <mergeCell ref="B1577:C1577"/>
    <mergeCell ref="B1601:C1601"/>
    <mergeCell ref="B1612:C1612"/>
    <mergeCell ref="B1613:C1613"/>
    <mergeCell ref="B1573:C1573"/>
    <mergeCell ref="B1593:C1593"/>
    <mergeCell ref="B1806:C1806"/>
    <mergeCell ref="B1793:L1793"/>
    <mergeCell ref="B1716:L1716"/>
    <mergeCell ref="B1706:L1706"/>
    <mergeCell ref="B1740:L1740"/>
    <mergeCell ref="B1741:L1741"/>
    <mergeCell ref="B1801:C1801"/>
    <mergeCell ref="B1727:C1727"/>
    <mergeCell ref="B1729:C1729"/>
    <mergeCell ref="B1708:C1708"/>
    <mergeCell ref="B1709:C1709"/>
    <mergeCell ref="B1710:C1710"/>
    <mergeCell ref="B1713:F1713"/>
    <mergeCell ref="B1704:I1704"/>
    <mergeCell ref="I1799:K1799"/>
    <mergeCell ref="B1743:C1743"/>
    <mergeCell ref="B1744:C1744"/>
    <mergeCell ref="B1600:C1600"/>
    <mergeCell ref="B1574:C1574"/>
    <mergeCell ref="B1575:C1575"/>
    <mergeCell ref="B1647:L1647"/>
    <mergeCell ref="B1621:C1622"/>
    <mergeCell ref="B1750:C1750"/>
    <mergeCell ref="B1724:C1724"/>
    <mergeCell ref="B1721:C1721"/>
    <mergeCell ref="B1720:C1720"/>
    <mergeCell ref="G1770:I1770"/>
    <mergeCell ref="H1753:I1753"/>
    <mergeCell ref="B1767:C1767"/>
    <mergeCell ref="G1767:I1767"/>
    <mergeCell ref="B1761:C1761"/>
    <mergeCell ref="B1765:J1765"/>
    <mergeCell ref="B1762:C1762"/>
    <mergeCell ref="B1802:C1802"/>
    <mergeCell ref="B1803:C1803"/>
    <mergeCell ref="J1720:K1729"/>
    <mergeCell ref="B1722:C1722"/>
    <mergeCell ref="B1748:H1748"/>
    <mergeCell ref="B1675:C1675"/>
    <mergeCell ref="B1697:L1697"/>
    <mergeCell ref="B1717:L1717"/>
    <mergeCell ref="B1699:C1699"/>
    <mergeCell ref="B1700:C1700"/>
    <mergeCell ref="B1701:C1701"/>
    <mergeCell ref="B1682:I1682"/>
    <mergeCell ref="B1780:C1780"/>
    <mergeCell ref="B1791:J1791"/>
    <mergeCell ref="B1677:C1677"/>
    <mergeCell ref="B1678:C1678"/>
    <mergeCell ref="B1679:C1679"/>
    <mergeCell ref="B1662:C1662"/>
    <mergeCell ref="B1663:C1663"/>
    <mergeCell ref="B1664:C1664"/>
    <mergeCell ref="B1670:L1670"/>
    <mergeCell ref="B1623:C1623"/>
    <mergeCell ref="B1689:C1689"/>
    <mergeCell ref="J1688:K1693"/>
    <mergeCell ref="B1674:C1674"/>
    <mergeCell ref="B1618:L1618"/>
    <mergeCell ref="B1620:C1620"/>
    <mergeCell ref="B1586:C1586"/>
    <mergeCell ref="B1572:C1572"/>
    <mergeCell ref="B1506:C1506"/>
    <mergeCell ref="B1508:C1508"/>
    <mergeCell ref="J1687:K1687"/>
    <mergeCell ref="B1579:C1579"/>
    <mergeCell ref="B1580:C1580"/>
    <mergeCell ref="B1684:L1684"/>
    <mergeCell ref="B1656:C1656"/>
    <mergeCell ref="B1657:C1657"/>
    <mergeCell ref="B1648:L1648"/>
    <mergeCell ref="B1654:C1654"/>
    <mergeCell ref="B1660:C1660"/>
    <mergeCell ref="B1661:C1661"/>
    <mergeCell ref="B1541:L1541"/>
    <mergeCell ref="B1542:C1542"/>
    <mergeCell ref="B1594:C1594"/>
    <mergeCell ref="B1614:C1614"/>
    <mergeCell ref="J1651:K1666"/>
    <mergeCell ref="B1691:C1691"/>
    <mergeCell ref="B1645:I1645"/>
    <mergeCell ref="B36:L36"/>
    <mergeCell ref="B1486:C1486"/>
    <mergeCell ref="B1570:C1570"/>
    <mergeCell ref="B1576:C1576"/>
    <mergeCell ref="B1459:C1459"/>
    <mergeCell ref="B1417:C1417"/>
    <mergeCell ref="B1499:L1499"/>
    <mergeCell ref="B837:C837"/>
    <mergeCell ref="B1457:L1457"/>
    <mergeCell ref="B1394:C1394"/>
    <mergeCell ref="B1411:C1411"/>
    <mergeCell ref="B473:C473"/>
    <mergeCell ref="B474:C474"/>
    <mergeCell ref="B911:L911"/>
    <mergeCell ref="B1526:L1526"/>
    <mergeCell ref="B165:C165"/>
    <mergeCell ref="B1165:C1165"/>
    <mergeCell ref="B1197:C1197"/>
    <mergeCell ref="J1412:K1413"/>
    <mergeCell ref="B74:C74"/>
    <mergeCell ref="J74:K94"/>
    <mergeCell ref="B1151:K1151"/>
    <mergeCell ref="B1169:K1169"/>
    <mergeCell ref="B1018:K1018"/>
    <mergeCell ref="B1091:C1091"/>
    <mergeCell ref="J1091:K1097"/>
    <mergeCell ref="B1427:C1427"/>
    <mergeCell ref="B1503:L1503"/>
    <mergeCell ref="B1468:C1468"/>
    <mergeCell ref="B1469:C1469"/>
    <mergeCell ref="B1474:C1474"/>
    <mergeCell ref="B1475:C1475"/>
    <mergeCell ref="A6:B6"/>
    <mergeCell ref="B1934:C1934"/>
    <mergeCell ref="B1937:G1937"/>
    <mergeCell ref="B66:L66"/>
    <mergeCell ref="B67:L67"/>
    <mergeCell ref="B1757:L1757"/>
    <mergeCell ref="B206:L206"/>
    <mergeCell ref="B207:L207"/>
    <mergeCell ref="B234:L234"/>
    <mergeCell ref="B1251:L1251"/>
    <mergeCell ref="B134:L134"/>
    <mergeCell ref="B201:L201"/>
    <mergeCell ref="B1455:L1455"/>
    <mergeCell ref="B1472:C1472"/>
    <mergeCell ref="B1571:C1571"/>
    <mergeCell ref="B1578:C1578"/>
    <mergeCell ref="B12:C12"/>
    <mergeCell ref="A7:L7"/>
    <mergeCell ref="B18:C18"/>
    <mergeCell ref="B24:C24"/>
    <mergeCell ref="B995:L995"/>
    <mergeCell ref="B39:C39"/>
    <mergeCell ref="B70:C70"/>
    <mergeCell ref="B1298:C1298"/>
    <mergeCell ref="B1671:L1671"/>
    <mergeCell ref="B1672:L1672"/>
    <mergeCell ref="B1568:L1568"/>
    <mergeCell ref="B1415:C1415"/>
    <mergeCell ref="B9:L9"/>
    <mergeCell ref="B1582:C1582"/>
    <mergeCell ref="B15:L15"/>
    <mergeCell ref="B21:L21"/>
    <mergeCell ref="B2419:C2419"/>
    <mergeCell ref="J2419:K2421"/>
    <mergeCell ref="B2420:C2420"/>
    <mergeCell ref="B2421:C2421"/>
    <mergeCell ref="J2376:K2376"/>
    <mergeCell ref="B2400:L2400"/>
    <mergeCell ref="B2408:L2408"/>
    <mergeCell ref="B2386:C2386"/>
    <mergeCell ref="B2373:L2373"/>
    <mergeCell ref="B2350:C2350"/>
    <mergeCell ref="J2350:K2350"/>
    <mergeCell ref="B2341:C2341"/>
    <mergeCell ref="J2341:K2343"/>
    <mergeCell ref="B2333:C2333"/>
    <mergeCell ref="J2332:K2333"/>
    <mergeCell ref="B2331:C2331"/>
    <mergeCell ref="B2380:L2380"/>
    <mergeCell ref="B2390:L2390"/>
    <mergeCell ref="B2414:H2414"/>
    <mergeCell ref="B2359:C2359"/>
    <mergeCell ref="B2342:C2342"/>
    <mergeCell ref="B2343:C2343"/>
    <mergeCell ref="B2355:L2355"/>
    <mergeCell ref="B2364:L2364"/>
    <mergeCell ref="B2358:C2358"/>
    <mergeCell ref="B2367:C2367"/>
    <mergeCell ref="J2367:K2368"/>
    <mergeCell ref="B2360:C2360"/>
    <mergeCell ref="B2366:C2366"/>
    <mergeCell ref="B2347:L2347"/>
    <mergeCell ref="B2383:C2383"/>
    <mergeCell ref="B2384:C2384"/>
    <mergeCell ref="B2382:C2382"/>
    <mergeCell ref="J2383:K2386"/>
    <mergeCell ref="B1946:C1946"/>
    <mergeCell ref="B1953:C1953"/>
    <mergeCell ref="B1956:G1956"/>
    <mergeCell ref="B2292:L2292"/>
    <mergeCell ref="B2052:L2052"/>
    <mergeCell ref="B2014:C2014"/>
    <mergeCell ref="B2088:L2088"/>
    <mergeCell ref="B2104:L2104"/>
    <mergeCell ref="B2017:G2017"/>
    <mergeCell ref="B2023:C2023"/>
    <mergeCell ref="B2091:C2091"/>
    <mergeCell ref="B2037:G2037"/>
    <mergeCell ref="B2044:C2044"/>
    <mergeCell ref="B2011:L2011"/>
    <mergeCell ref="B2020:L2020"/>
    <mergeCell ref="B2041:L2041"/>
    <mergeCell ref="B2047:G2047"/>
    <mergeCell ref="B2056:C2056"/>
    <mergeCell ref="B2132:L2132"/>
    <mergeCell ref="B2349:C2349"/>
    <mergeCell ref="B2334:C2334"/>
    <mergeCell ref="B2117:G2117"/>
    <mergeCell ref="B2118:L2118"/>
    <mergeCell ref="B2121:C2121"/>
    <mergeCell ref="B2125:L2125"/>
    <mergeCell ref="B2296:C2296"/>
    <mergeCell ref="B2332:C2332"/>
    <mergeCell ref="B2328:L2328"/>
    <mergeCell ref="B2340:C2340"/>
    <mergeCell ref="B2128:C2128"/>
    <mergeCell ref="B2436:C2436"/>
    <mergeCell ref="J2411:K2411"/>
    <mergeCell ref="B2418:C2418"/>
    <mergeCell ref="B2428:C2428"/>
    <mergeCell ref="B2429:C2429"/>
    <mergeCell ref="B2434:L2434"/>
    <mergeCell ref="B2393:C2393"/>
    <mergeCell ref="B2416:L2416"/>
    <mergeCell ref="B2402:C2402"/>
    <mergeCell ref="B2392:C2392"/>
    <mergeCell ref="J2393:K2394"/>
    <mergeCell ref="B49:L49"/>
    <mergeCell ref="B52:C52"/>
    <mergeCell ref="B53:C53"/>
    <mergeCell ref="B2425:L2425"/>
    <mergeCell ref="B2427:C2427"/>
    <mergeCell ref="J2428:K2430"/>
    <mergeCell ref="B2410:C2410"/>
    <mergeCell ref="B2357:C2357"/>
    <mergeCell ref="B2368:C2368"/>
    <mergeCell ref="B2329:L2329"/>
    <mergeCell ref="B2338:L2338"/>
    <mergeCell ref="B2403:C2403"/>
    <mergeCell ref="J2403:K2403"/>
    <mergeCell ref="B2376:C2376"/>
    <mergeCell ref="B1583:C1583"/>
    <mergeCell ref="B1795:C1795"/>
    <mergeCell ref="B1800:C1800"/>
    <mergeCell ref="B1418:C1418"/>
    <mergeCell ref="B1272:C1272"/>
    <mergeCell ref="B1838:C1838"/>
    <mergeCell ref="D5:K5"/>
    <mergeCell ref="D2:K2"/>
    <mergeCell ref="B411:C411"/>
    <mergeCell ref="B412:C412"/>
    <mergeCell ref="B441:C441"/>
    <mergeCell ref="B442:C442"/>
    <mergeCell ref="B443:C443"/>
    <mergeCell ref="B1252:L1252"/>
    <mergeCell ref="B1267:L1267"/>
    <mergeCell ref="B1286:L1286"/>
    <mergeCell ref="B1291:L1291"/>
    <mergeCell ref="B912:L912"/>
    <mergeCell ref="B913:L913"/>
    <mergeCell ref="B954:L954"/>
    <mergeCell ref="B72:C72"/>
    <mergeCell ref="B73:C73"/>
    <mergeCell ref="B417:C417"/>
    <mergeCell ref="B8:L8"/>
    <mergeCell ref="D4:K4"/>
    <mergeCell ref="B28:L28"/>
    <mergeCell ref="B205:L205"/>
    <mergeCell ref="B71:C71"/>
    <mergeCell ref="B159:C159"/>
    <mergeCell ref="B160:C160"/>
    <mergeCell ref="B161:C161"/>
    <mergeCell ref="B162:C162"/>
    <mergeCell ref="B163:C163"/>
    <mergeCell ref="B164:C164"/>
    <mergeCell ref="B167:C167"/>
    <mergeCell ref="B168:C168"/>
    <mergeCell ref="B78:C78"/>
    <mergeCell ref="B79:C79"/>
    <mergeCell ref="B1425:C1425"/>
    <mergeCell ref="B263:C263"/>
    <mergeCell ref="B266:K266"/>
    <mergeCell ref="B267:K267"/>
    <mergeCell ref="B1167:C1167"/>
    <mergeCell ref="B1104:C1104"/>
    <mergeCell ref="B1428:C1428"/>
    <mergeCell ref="B477:C477"/>
    <mergeCell ref="J1397:K1398"/>
    <mergeCell ref="B1702:C1702"/>
    <mergeCell ref="B1590:L1590"/>
    <mergeCell ref="B1607:L1607"/>
    <mergeCell ref="B1650:C1650"/>
    <mergeCell ref="B1651:C1651"/>
    <mergeCell ref="B1676:C1676"/>
    <mergeCell ref="B413:C413"/>
    <mergeCell ref="B1292:L1292"/>
    <mergeCell ref="B1316:C1316"/>
    <mergeCell ref="B1321:C1321"/>
    <mergeCell ref="B1413:C1413"/>
    <mergeCell ref="B1686:C1686"/>
    <mergeCell ref="B1479:C1479"/>
    <mergeCell ref="B1609:C1609"/>
    <mergeCell ref="B1610:C1610"/>
    <mergeCell ref="B825:C825"/>
    <mergeCell ref="B826:C826"/>
    <mergeCell ref="B828:C828"/>
    <mergeCell ref="B829:C829"/>
    <mergeCell ref="B830:C830"/>
    <mergeCell ref="B831:C831"/>
    <mergeCell ref="B832:C832"/>
    <mergeCell ref="B1653:C1653"/>
    <mergeCell ref="B2002:G2002"/>
    <mergeCell ref="B1962:L1962"/>
    <mergeCell ref="B1965:C1965"/>
    <mergeCell ref="B2010:L2010"/>
    <mergeCell ref="B1968:G1968"/>
    <mergeCell ref="B1970:L1970"/>
    <mergeCell ref="B1973:C1973"/>
    <mergeCell ref="B1976:G1976"/>
    <mergeCell ref="B2107:C2107"/>
    <mergeCell ref="B1936:H1936"/>
    <mergeCell ref="B1955:H1955"/>
    <mergeCell ref="B1967:H1967"/>
    <mergeCell ref="B1975:H1975"/>
    <mergeCell ref="B2300:L2300"/>
    <mergeCell ref="B2303:C2303"/>
    <mergeCell ref="B2305:H2305"/>
    <mergeCell ref="B1948:H1948"/>
    <mergeCell ref="B2063:K2063"/>
    <mergeCell ref="B2081:K2081"/>
    <mergeCell ref="B2183:H2183"/>
    <mergeCell ref="B2200:K2200"/>
    <mergeCell ref="B2226:H2226"/>
    <mergeCell ref="B2228:L2228"/>
    <mergeCell ref="B2233:H2233"/>
    <mergeCell ref="B2235:L2235"/>
    <mergeCell ref="B2240:H2240"/>
    <mergeCell ref="B2242:L2242"/>
    <mergeCell ref="B2247:H2247"/>
    <mergeCell ref="B2249:L2249"/>
    <mergeCell ref="B2254:H2254"/>
    <mergeCell ref="B82:C82"/>
    <mergeCell ref="J70:K73"/>
    <mergeCell ref="B153:C153"/>
    <mergeCell ref="B212:K212"/>
    <mergeCell ref="B199:K199"/>
    <mergeCell ref="B132:K132"/>
    <mergeCell ref="B398:L398"/>
    <mergeCell ref="B456:L456"/>
    <mergeCell ref="B459:C459"/>
    <mergeCell ref="B835:C835"/>
    <mergeCell ref="B501:L501"/>
    <mergeCell ref="B530:L530"/>
    <mergeCell ref="B491:K491"/>
    <mergeCell ref="B547:L547"/>
    <mergeCell ref="J459:K478"/>
    <mergeCell ref="B475:C475"/>
    <mergeCell ref="B95:C95"/>
    <mergeCell ref="B96:C96"/>
    <mergeCell ref="B97:C97"/>
    <mergeCell ref="B155:C155"/>
    <mergeCell ref="B157:C157"/>
    <mergeCell ref="B158:C158"/>
    <mergeCell ref="B418:C418"/>
    <mergeCell ref="B431:C431"/>
    <mergeCell ref="B432:C432"/>
    <mergeCell ref="B75:C75"/>
    <mergeCell ref="B76:C76"/>
    <mergeCell ref="B460:C460"/>
    <mergeCell ref="B77:C77"/>
    <mergeCell ref="B84:C84"/>
    <mergeCell ref="B823:C823"/>
    <mergeCell ref="B824:C824"/>
    <mergeCell ref="B260:L260"/>
    <mergeCell ref="J1594:K1603"/>
    <mergeCell ref="B1103:C1103"/>
    <mergeCell ref="B1182:C1182"/>
    <mergeCell ref="S1848:V1849"/>
    <mergeCell ref="B1515:C1515"/>
    <mergeCell ref="B1521:C1521"/>
    <mergeCell ref="B1538:I1538"/>
    <mergeCell ref="B1595:C1595"/>
    <mergeCell ref="B1596:C1596"/>
    <mergeCell ref="B1597:C1597"/>
    <mergeCell ref="B1598:C1598"/>
    <mergeCell ref="B1599:C1599"/>
    <mergeCell ref="B1687:C1687"/>
    <mergeCell ref="B1688:C1688"/>
    <mergeCell ref="J1701:K1701"/>
    <mergeCell ref="B1809:C1809"/>
    <mergeCell ref="B1725:C1725"/>
    <mergeCell ref="B1726:C1726"/>
    <mergeCell ref="B1759:C1759"/>
    <mergeCell ref="B1760:C1760"/>
    <mergeCell ref="B1516:C1516"/>
    <mergeCell ref="B1517:C1517"/>
    <mergeCell ref="B1518:C1518"/>
    <mergeCell ref="B1519:C1519"/>
    <mergeCell ref="B1847:C1847"/>
    <mergeCell ref="B1796:C1796"/>
    <mergeCell ref="B1797:C1797"/>
    <mergeCell ref="B1798:C1798"/>
    <mergeCell ref="B1297:C1297"/>
    <mergeCell ref="B1690:C1690"/>
    <mergeCell ref="B1136:K1136"/>
    <mergeCell ref="B1105:C1105"/>
    <mergeCell ref="B1109:C1109"/>
    <mergeCell ref="A2528:L2528"/>
    <mergeCell ref="A2529:L2529"/>
    <mergeCell ref="B2437:C2437"/>
    <mergeCell ref="B1497:I1497"/>
    <mergeCell ref="B1501:I1501"/>
    <mergeCell ref="B1603:C1603"/>
    <mergeCell ref="B1581:C1581"/>
    <mergeCell ref="B1199:C1199"/>
    <mergeCell ref="B1161:L1161"/>
    <mergeCell ref="B809:C809"/>
    <mergeCell ref="B423:C423"/>
    <mergeCell ref="B424:C424"/>
    <mergeCell ref="B806:L806"/>
    <mergeCell ref="B251:K251"/>
    <mergeCell ref="B281:K281"/>
    <mergeCell ref="B1345:C1345"/>
    <mergeCell ref="B808:C808"/>
    <mergeCell ref="B915:C915"/>
    <mergeCell ref="H1750:I1750"/>
    <mergeCell ref="I1744:K1745"/>
    <mergeCell ref="B1278:C1278"/>
    <mergeCell ref="B1387:L1387"/>
    <mergeCell ref="B1185:K1185"/>
    <mergeCell ref="J1297:K1307"/>
    <mergeCell ref="B1200:K1200"/>
    <mergeCell ref="B1295:C1295"/>
    <mergeCell ref="B1352:C1352"/>
    <mergeCell ref="B1353:C1353"/>
    <mergeCell ref="J1270:K1282"/>
    <mergeCell ref="B1340:C1340"/>
    <mergeCell ref="B964:C964"/>
    <mergeCell ref="B965:C965"/>
    <mergeCell ref="B1042:L1042"/>
    <mergeCell ref="B833:C833"/>
    <mergeCell ref="B1088:L1088"/>
    <mergeCell ref="B1089:L1089"/>
    <mergeCell ref="B414:C414"/>
    <mergeCell ref="B337:L337"/>
    <mergeCell ref="B839:C839"/>
    <mergeCell ref="B569:K569"/>
    <mergeCell ref="B570:K570"/>
    <mergeCell ref="B499:K499"/>
    <mergeCell ref="B836:C836"/>
    <mergeCell ref="B1019:K1019"/>
    <mergeCell ref="B713:K713"/>
    <mergeCell ref="B719:K719"/>
    <mergeCell ref="B726:K726"/>
    <mergeCell ref="B634:K634"/>
    <mergeCell ref="B702:C702"/>
    <mergeCell ref="B838:C838"/>
    <mergeCell ref="B563:L563"/>
    <mergeCell ref="B478:C478"/>
    <mergeCell ref="B340:C340"/>
    <mergeCell ref="B342:K342"/>
    <mergeCell ref="B435:C435"/>
    <mergeCell ref="B399:L399"/>
    <mergeCell ref="B796:C796"/>
    <mergeCell ref="B846:C846"/>
    <mergeCell ref="B820:C820"/>
    <mergeCell ref="B821:C821"/>
    <mergeCell ref="B822:C822"/>
    <mergeCell ref="B816:C816"/>
    <mergeCell ref="B170:C170"/>
    <mergeCell ref="B171:C171"/>
    <mergeCell ref="B436:C436"/>
    <mergeCell ref="B476:C476"/>
    <mergeCell ref="B244:L244"/>
    <mergeCell ref="B1668:I1668"/>
    <mergeCell ref="B237:C237"/>
    <mergeCell ref="B239:C239"/>
    <mergeCell ref="B429:C429"/>
    <mergeCell ref="B316:C316"/>
    <mergeCell ref="B319:K319"/>
    <mergeCell ref="B335:K335"/>
    <mergeCell ref="B401:C401"/>
    <mergeCell ref="B415:C415"/>
    <mergeCell ref="B416:C416"/>
    <mergeCell ref="B172:C172"/>
    <mergeCell ref="B210:C210"/>
    <mergeCell ref="B203:I203"/>
    <mergeCell ref="B464:C464"/>
    <mergeCell ref="B465:C465"/>
    <mergeCell ref="B466:C466"/>
    <mergeCell ref="B1351:C1351"/>
    <mergeCell ref="B1256:C1256"/>
    <mergeCell ref="B1149:C1149"/>
    <mergeCell ref="B1152:K1152"/>
    <mergeCell ref="B1193:K1193"/>
    <mergeCell ref="B1195:L1195"/>
    <mergeCell ref="B1198:C1198"/>
    <mergeCell ref="B1117:C1117"/>
    <mergeCell ref="B1120:K1120"/>
    <mergeCell ref="B1116:C1116"/>
    <mergeCell ref="B963:C963"/>
    <mergeCell ref="B2133:L2133"/>
    <mergeCell ref="J2358:K2359"/>
    <mergeCell ref="J2437:K2437"/>
    <mergeCell ref="B1110:C1110"/>
    <mergeCell ref="B1106:C1106"/>
    <mergeCell ref="B1108:C1108"/>
    <mergeCell ref="B1174:C1174"/>
    <mergeCell ref="B1439:C1439"/>
    <mergeCell ref="B1440:C1440"/>
    <mergeCell ref="B1405:C1405"/>
    <mergeCell ref="B1397:C1397"/>
    <mergeCell ref="B1401:C1401"/>
    <mergeCell ref="B1374:C1374"/>
    <mergeCell ref="B1375:C1375"/>
    <mergeCell ref="B1463:C1463"/>
    <mergeCell ref="B1464:C1464"/>
    <mergeCell ref="B1462:C1462"/>
    <mergeCell ref="J1610:K1614"/>
    <mergeCell ref="B1319:C1319"/>
    <mergeCell ref="B1549:C1549"/>
    <mergeCell ref="B1162:L1162"/>
    <mergeCell ref="B1163:L1163"/>
    <mergeCell ref="B1166:C1166"/>
    <mergeCell ref="J1166:K1167"/>
    <mergeCell ref="B1585:C1585"/>
    <mergeCell ref="B1504:L1504"/>
    <mergeCell ref="B1723:C1723"/>
    <mergeCell ref="B1132:C1132"/>
    <mergeCell ref="B2310:C2310"/>
    <mergeCell ref="B2307:L2307"/>
    <mergeCell ref="B1565:I1565"/>
    <mergeCell ref="B1588:I1588"/>
    <mergeCell ref="B1605:I1605"/>
    <mergeCell ref="B1665:C1665"/>
    <mergeCell ref="B1666:C1666"/>
    <mergeCell ref="B1611:C1611"/>
    <mergeCell ref="B1602:C1602"/>
    <mergeCell ref="B1540:L1540"/>
    <mergeCell ref="B1616:I1616"/>
    <mergeCell ref="B1477:C1477"/>
    <mergeCell ref="J1460:K1479"/>
    <mergeCell ref="B1584:C1584"/>
    <mergeCell ref="B2450:C2450"/>
    <mergeCell ref="B1983:H1983"/>
    <mergeCell ref="B1996:H1996"/>
    <mergeCell ref="B2008:H2008"/>
    <mergeCell ref="B2016:H2016"/>
    <mergeCell ref="B2025:H2025"/>
    <mergeCell ref="B2046:H2046"/>
    <mergeCell ref="B2058:H2058"/>
    <mergeCell ref="B2068:H2068"/>
    <mergeCell ref="B2086:H2086"/>
    <mergeCell ref="B2093:H2093"/>
    <mergeCell ref="B2109:H2109"/>
    <mergeCell ref="B2116:H2116"/>
    <mergeCell ref="B2123:H2123"/>
    <mergeCell ref="B2130:H2130"/>
    <mergeCell ref="B2138:H2138"/>
    <mergeCell ref="B2314:K2314"/>
    <mergeCell ref="B2321:K2321"/>
    <mergeCell ref="B2293:L2293"/>
    <mergeCell ref="B2060:G2060"/>
    <mergeCell ref="B2312:H2312"/>
    <mergeCell ref="B2319:H2319"/>
    <mergeCell ref="B2326:H2326"/>
    <mergeCell ref="B2395:C2395"/>
    <mergeCell ref="B2396:C2396"/>
    <mergeCell ref="B2441:L2441"/>
    <mergeCell ref="B2443:C2443"/>
    <mergeCell ref="J2444:K2444"/>
    <mergeCell ref="B2444:C2444"/>
    <mergeCell ref="B2111:L2111"/>
    <mergeCell ref="B2114:C2114"/>
    <mergeCell ref="B2430:C2430"/>
    <mergeCell ref="A84:A106"/>
    <mergeCell ref="J1341:K1367"/>
    <mergeCell ref="B1367:C1367"/>
    <mergeCell ref="B1507:C1507"/>
    <mergeCell ref="B1509:C1510"/>
    <mergeCell ref="B1522:C1523"/>
    <mergeCell ref="B1693:C1693"/>
    <mergeCell ref="B1692:C1692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511:I1511"/>
    <mergeCell ref="B1524:I1524"/>
    <mergeCell ref="J69:K69"/>
    <mergeCell ref="J157:K173"/>
    <mergeCell ref="B137:C137"/>
    <mergeCell ref="B85:C85"/>
    <mergeCell ref="B86:C86"/>
    <mergeCell ref="B87:C87"/>
    <mergeCell ref="B88:C88"/>
    <mergeCell ref="B566:C566"/>
    <mergeCell ref="J137:K155"/>
    <mergeCell ref="B236:C236"/>
    <mergeCell ref="B2432:H2432"/>
    <mergeCell ref="B2439:H2439"/>
    <mergeCell ref="B2446:H2446"/>
    <mergeCell ref="B2511:L2511"/>
    <mergeCell ref="B2513:C2513"/>
    <mergeCell ref="B2514:C2516"/>
    <mergeCell ref="B2517:C2517"/>
    <mergeCell ref="B601:C601"/>
    <mergeCell ref="B602:C602"/>
    <mergeCell ref="B603:C603"/>
    <mergeCell ref="B604:C604"/>
    <mergeCell ref="J583:K604"/>
    <mergeCell ref="B629:C629"/>
    <mergeCell ref="B630:C630"/>
    <mergeCell ref="B631:C631"/>
    <mergeCell ref="B632:C632"/>
    <mergeCell ref="J611:K632"/>
    <mergeCell ref="B606:K606"/>
    <mergeCell ref="B2451:C2451"/>
    <mergeCell ref="J2451:K2451"/>
    <mergeCell ref="B2298:H2298"/>
    <mergeCell ref="B1825:K1825"/>
    <mergeCell ref="B2492:L2492"/>
    <mergeCell ref="B2497:H2497"/>
    <mergeCell ref="B2453:H2453"/>
    <mergeCell ref="B2448:L2448"/>
    <mergeCell ref="B2480:H2480"/>
    <mergeCell ref="B47:J47"/>
    <mergeCell ref="B56:J56"/>
    <mergeCell ref="B64:J64"/>
    <mergeCell ref="B426:K426"/>
    <mergeCell ref="B521:K521"/>
    <mergeCell ref="B1265:I1265"/>
    <mergeCell ref="B1284:I1284"/>
    <mergeCell ref="B1289:I1289"/>
    <mergeCell ref="B1324:I1324"/>
    <mergeCell ref="B1336:I1336"/>
    <mergeCell ref="B1380:I1380"/>
    <mergeCell ref="B1385:I1385"/>
    <mergeCell ref="B1407:I1407"/>
    <mergeCell ref="B1420:I1420"/>
    <mergeCell ref="B1434:I1434"/>
    <mergeCell ref="B1453:I1453"/>
    <mergeCell ref="B1493:I1493"/>
    <mergeCell ref="B1180:L1180"/>
    <mergeCell ref="B1183:C1183"/>
    <mergeCell ref="B1192:K1192"/>
    <mergeCell ref="B1412:C1412"/>
    <mergeCell ref="B1320:C1320"/>
    <mergeCell ref="B1314:C1314"/>
    <mergeCell ref="B1313:C1313"/>
    <mergeCell ref="B1315:C1315"/>
    <mergeCell ref="B69:C69"/>
    <mergeCell ref="B2406:H2406"/>
    <mergeCell ref="B2423:H2423"/>
    <mergeCell ref="B2455:L2455"/>
    <mergeCell ref="B154:C154"/>
    <mergeCell ref="B402:C402"/>
    <mergeCell ref="B1133:C1133"/>
    <mergeCell ref="B2490:H2490"/>
    <mergeCell ref="B2519:H2519"/>
    <mergeCell ref="B2526:H2526"/>
    <mergeCell ref="B1714:I1714"/>
    <mergeCell ref="B1731:I1731"/>
    <mergeCell ref="B1738:I1738"/>
    <mergeCell ref="B1811:H1811"/>
    <mergeCell ref="B1841:H1841"/>
    <mergeCell ref="B1878:H1878"/>
    <mergeCell ref="B1899:H1899"/>
    <mergeCell ref="B1911:H1911"/>
    <mergeCell ref="B1926:H1926"/>
    <mergeCell ref="B2336:H2336"/>
    <mergeCell ref="B2345:H2345"/>
    <mergeCell ref="B2353:H2353"/>
    <mergeCell ref="B2362:H2362"/>
    <mergeCell ref="B2371:H2371"/>
    <mergeCell ref="B2378:H2378"/>
    <mergeCell ref="B2388:H2388"/>
    <mergeCell ref="B2398:H2398"/>
    <mergeCell ref="B1776:L1776"/>
    <mergeCell ref="B1778:C1778"/>
    <mergeCell ref="B1779:C1779"/>
    <mergeCell ref="I1779:K1779"/>
    <mergeCell ref="B1817:C1817"/>
    <mergeCell ref="B1824:H1824"/>
  </mergeCells>
  <phoneticPr fontId="22" type="noConversion"/>
  <pageMargins left="0.51181102362204722" right="0.51181102362204722" top="0.98425196850393704" bottom="0.98425196850393704" header="0.51181102362204722" footer="0.51181102362204722"/>
  <pageSetup paperSize="9" scale="49" fitToHeight="0" orientation="portrait" r:id="rId1"/>
  <headerFooter>
    <oddHeader xml:space="preserve">&amp;L &amp;CPREFEITURA MUNICIPAL DE IRANDUBA
CNPJ: 04.628.533/0001-73 </oddHeader>
    <oddFooter>&amp;L &amp;C
Rua João Florêncio Nunes, s/nº - Centro – CEP: 69.415-000 Iranduba –Amazonas –Brasil 
e-mail: seminfirandubagabinete@gmail.com &amp;R&amp;P/&amp;N</oddFooter>
  </headerFooter>
  <rowBreaks count="13" manualBreakCount="13">
    <brk id="371" max="11" man="1"/>
    <brk id="551" max="11" man="1"/>
    <brk id="640" max="11" man="1"/>
    <brk id="729" max="11" man="1"/>
    <brk id="1550" max="11" man="1"/>
    <brk id="1623" max="11" man="1"/>
    <brk id="1715" max="11" man="1"/>
    <brk id="1792" max="11" man="1"/>
    <brk id="1854" max="11" man="1"/>
    <brk id="1977" max="11" man="1"/>
    <brk id="2131" max="11" man="1"/>
    <brk id="2220" max="11" man="1"/>
    <brk id="2491" max="1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MEMORIAL</vt:lpstr>
      <vt:lpstr>MEMORIAL!Area_de_impressao</vt:lpstr>
      <vt:lpstr>MEMORIAL!Titulos_de_impressao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Ingrid</cp:lastModifiedBy>
  <cp:revision>0</cp:revision>
  <cp:lastPrinted>2025-09-29T12:43:22Z</cp:lastPrinted>
  <dcterms:created xsi:type="dcterms:W3CDTF">2023-07-26T23:45:47Z</dcterms:created>
  <dcterms:modified xsi:type="dcterms:W3CDTF">2026-06-11T14:23:43Z</dcterms:modified>
</cp:coreProperties>
</file>